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\\rackstation\ФОНД\4. Отчеты Фонда\Ежемесячный отчет в Мин. ЖКХ\Отчёты 2018 год\_февраль 2018\на 22.02.2018\"/>
    </mc:Choice>
  </mc:AlternateContent>
  <bookViews>
    <workbookView xWindow="0" yWindow="0" windowWidth="20730" windowHeight="9735" tabRatio="487"/>
  </bookViews>
  <sheets>
    <sheet name="МКД" sheetId="23" r:id="rId1"/>
  </sheets>
  <definedNames>
    <definedName name="_xlnm._FilterDatabase" localSheetId="0" hidden="1">МКД!$A$2:$J$1446</definedName>
    <definedName name="_xlnm.Print_Titles" localSheetId="0">МКД!$1:$4</definedName>
    <definedName name="_xlnm.Print_Area" localSheetId="0">МКД!$A$1:$J$1448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445" i="23" l="1"/>
  <c r="J357" i="23"/>
  <c r="G1445" i="23" l="1"/>
  <c r="G613" i="23"/>
  <c r="G516" i="23" l="1"/>
  <c r="G690" i="23" l="1"/>
  <c r="G357" i="23"/>
  <c r="J400" i="23" l="1"/>
  <c r="J911" i="23"/>
  <c r="G404" i="23" l="1"/>
  <c r="G643" i="23" l="1"/>
  <c r="G900" i="23" l="1"/>
  <c r="J1415" i="23" l="1"/>
  <c r="G1415" i="23" l="1"/>
  <c r="G181" i="23" l="1"/>
  <c r="D1362" i="23" l="1"/>
  <c r="G354" i="23" l="1"/>
  <c r="J354" i="23"/>
  <c r="J508" i="23" l="1"/>
  <c r="J275" i="23" l="1"/>
  <c r="G275" i="23"/>
  <c r="J549" i="23"/>
  <c r="J55" i="23" l="1"/>
  <c r="G55" i="23"/>
  <c r="J890" i="23" l="1"/>
  <c r="J604" i="23" l="1"/>
  <c r="G257" i="23" l="1"/>
  <c r="J256" i="23"/>
  <c r="J253" i="23"/>
  <c r="J250" i="23"/>
  <c r="J243" i="23"/>
  <c r="J236" i="23"/>
  <c r="J203" i="23"/>
  <c r="J199" i="23"/>
  <c r="J1071" i="23" l="1"/>
  <c r="J685" i="23" l="1"/>
  <c r="J1111" i="23"/>
  <c r="J755" i="23" l="1"/>
  <c r="J1212" i="23" l="1"/>
  <c r="J1086" i="23" l="1"/>
  <c r="J120" i="23"/>
  <c r="G120" i="23"/>
  <c r="J300" i="23"/>
  <c r="J138" i="23" l="1"/>
  <c r="J971" i="23" l="1"/>
  <c r="J557" i="23"/>
  <c r="J336" i="23" l="1"/>
  <c r="J789" i="23" l="1"/>
  <c r="J51" i="23"/>
  <c r="J257" i="23"/>
  <c r="D456" i="23" l="1"/>
  <c r="J981" i="23" l="1"/>
  <c r="J976" i="23"/>
  <c r="J955" i="23"/>
  <c r="J1194" i="23" l="1"/>
  <c r="J416" i="23" l="1"/>
  <c r="J629" i="23" l="1"/>
  <c r="J34" i="23" l="1"/>
  <c r="J31" i="23"/>
  <c r="J37" i="23"/>
  <c r="J1198" i="23" l="1"/>
  <c r="J1214" i="23"/>
  <c r="J1218" i="23"/>
  <c r="J1223" i="23"/>
  <c r="J1227" i="23"/>
  <c r="J1230" i="23"/>
  <c r="J1232" i="23"/>
  <c r="J1236" i="23"/>
  <c r="J1246" i="23"/>
  <c r="J1250" i="23"/>
  <c r="J1254" i="23"/>
  <c r="J1262" i="23"/>
  <c r="J1266" i="23"/>
  <c r="J1272" i="23"/>
  <c r="J1280" i="23"/>
  <c r="J1282" i="23"/>
  <c r="J1286" i="23"/>
  <c r="J1290" i="23"/>
  <c r="J1292" i="23"/>
  <c r="J1297" i="23"/>
  <c r="J1299" i="23"/>
  <c r="J1305" i="23"/>
  <c r="J1309" i="23"/>
  <c r="J1321" i="23"/>
  <c r="J1325" i="23"/>
  <c r="J1329" i="23"/>
  <c r="J1334" i="23"/>
  <c r="J1341" i="23"/>
  <c r="J1349" i="23"/>
  <c r="J1352" i="23"/>
  <c r="J1354" i="23"/>
  <c r="J1356" i="23"/>
  <c r="J1360" i="23"/>
  <c r="J1147" i="23"/>
  <c r="J528" i="23" l="1"/>
  <c r="J677" i="23" l="1"/>
  <c r="J674" i="23"/>
  <c r="J669" i="23"/>
  <c r="J660" i="23"/>
  <c r="J761" i="23" l="1"/>
  <c r="J212" i="23"/>
  <c r="J1135" i="23" l="1"/>
  <c r="J944" i="23" l="1"/>
  <c r="J934" i="23"/>
  <c r="J1102" i="23" l="1"/>
  <c r="J720" i="23" l="1"/>
  <c r="G127" i="23" l="1"/>
  <c r="G51" i="23"/>
  <c r="G400" i="23" l="1"/>
  <c r="G988" i="23" l="1"/>
  <c r="G949" i="23"/>
  <c r="G890" i="23"/>
  <c r="G802" i="23"/>
  <c r="G741" i="23"/>
  <c r="G685" i="23"/>
  <c r="G638" i="23"/>
  <c r="G604" i="23"/>
  <c r="G564" i="23"/>
  <c r="G508" i="23"/>
  <c r="G435" i="23"/>
  <c r="G326" i="23"/>
  <c r="J163" i="23" l="1"/>
  <c r="J427" i="23" l="1"/>
  <c r="G114" i="23"/>
  <c r="D114" i="23" l="1"/>
  <c r="J114" i="23"/>
  <c r="J1127" i="23" l="1"/>
  <c r="J93" i="23" l="1"/>
  <c r="J1093" i="23" l="1"/>
  <c r="J1099" i="23"/>
  <c r="G591" i="23" l="1"/>
  <c r="J371" i="23" l="1"/>
  <c r="J15" i="23"/>
  <c r="J13" i="23"/>
  <c r="J535" i="23" l="1"/>
  <c r="J366" i="23" l="1"/>
  <c r="J494" i="23" l="1"/>
  <c r="J489" i="23"/>
  <c r="J484" i="23"/>
  <c r="J1002" i="23"/>
  <c r="J23" i="23" l="1"/>
  <c r="J168" i="23" l="1"/>
  <c r="J653" i="23"/>
  <c r="J594" i="23"/>
  <c r="J591" i="23"/>
  <c r="J521" i="23"/>
  <c r="J382" i="23" l="1"/>
  <c r="J385" i="23"/>
  <c r="J377" i="23"/>
  <c r="J770" i="23" l="1"/>
  <c r="J767" i="23"/>
  <c r="J764" i="23"/>
  <c r="J626" i="23" l="1"/>
  <c r="J348" i="23"/>
  <c r="J342" i="23"/>
  <c r="J74" i="23"/>
  <c r="J63" i="23"/>
  <c r="J60" i="23"/>
  <c r="J553" i="23" l="1"/>
  <c r="J820" i="23" l="1"/>
  <c r="J998" i="23" l="1"/>
  <c r="J726" i="23" l="1"/>
  <c r="J732" i="23"/>
  <c r="J706" i="23"/>
  <c r="J833" i="23" l="1"/>
  <c r="J841" i="23"/>
  <c r="J838" i="23"/>
  <c r="G1344" i="23" l="1"/>
  <c r="G1337" i="23"/>
  <c r="G1334" i="23"/>
  <c r="G1332" i="23"/>
  <c r="G1329" i="23"/>
  <c r="G1325" i="23"/>
  <c r="G1321" i="23"/>
  <c r="G1317" i="23"/>
  <c r="G1314" i="23"/>
  <c r="G1312" i="23"/>
  <c r="G1309" i="23"/>
  <c r="G1305" i="23"/>
  <c r="G1299" i="23"/>
  <c r="G1297" i="23"/>
  <c r="G1292" i="23"/>
  <c r="G1290" i="23"/>
  <c r="G1286" i="23"/>
  <c r="G1282" i="23"/>
  <c r="G1280" i="23"/>
  <c r="G1278" i="23"/>
  <c r="G1276" i="23"/>
  <c r="G1274" i="23"/>
  <c r="G1272" i="23"/>
  <c r="G1268" i="23"/>
  <c r="G1266" i="23"/>
  <c r="G1262" i="23"/>
  <c r="G1258" i="23"/>
  <c r="G1238" i="23"/>
  <c r="G1227" i="23"/>
  <c r="G1223" i="23"/>
  <c r="G1218" i="23"/>
  <c r="G1212" i="23"/>
  <c r="G1203" i="23"/>
  <c r="G1187" i="23"/>
  <c r="G1172" i="23"/>
  <c r="G1165" i="23"/>
  <c r="G1162" i="23"/>
  <c r="G1155" i="23"/>
  <c r="G1150" i="23"/>
  <c r="G1127" i="23"/>
  <c r="G1116" i="23"/>
  <c r="G1114" i="23"/>
  <c r="G1111" i="23"/>
  <c r="G1106" i="23"/>
  <c r="G1104" i="23"/>
  <c r="G1102" i="23"/>
  <c r="G1099" i="23"/>
  <c r="G1093" i="23"/>
  <c r="G1088" i="23"/>
  <c r="G1086" i="23"/>
  <c r="G1082" i="23"/>
  <c r="G1080" i="23"/>
  <c r="G1078" i="23"/>
  <c r="G1076" i="23"/>
  <c r="G1074" i="23"/>
  <c r="G1071" i="23"/>
  <c r="G1067" i="23"/>
  <c r="G1062" i="23"/>
  <c r="G1057" i="23"/>
  <c r="G1054" i="23"/>
  <c r="G1049" i="23"/>
  <c r="G1046" i="23"/>
  <c r="G1043" i="23"/>
  <c r="G1040" i="23"/>
  <c r="G1036" i="23"/>
  <c r="G1034" i="23"/>
  <c r="G1030" i="23"/>
  <c r="G1028" i="23"/>
  <c r="G1026" i="23"/>
  <c r="G1022" i="23"/>
  <c r="G1020" i="23"/>
  <c r="G1018" i="23"/>
  <c r="G1016" i="23"/>
  <c r="G1014" i="23"/>
  <c r="G1011" i="23"/>
  <c r="G1009" i="23"/>
  <c r="G1007" i="23"/>
  <c r="G1005" i="23"/>
  <c r="G1002" i="23"/>
  <c r="G998" i="23"/>
  <c r="G994" i="23"/>
  <c r="G981" i="23"/>
  <c r="G976" i="23"/>
  <c r="G971" i="23"/>
  <c r="G966" i="23"/>
  <c r="G964" i="23"/>
  <c r="G961" i="23"/>
  <c r="G958" i="23"/>
  <c r="G955" i="23"/>
  <c r="G944" i="23"/>
  <c r="G939" i="23"/>
  <c r="G934" i="23"/>
  <c r="G929" i="23"/>
  <c r="G926" i="23"/>
  <c r="G923" i="23"/>
  <c r="G917" i="23"/>
  <c r="G911" i="23"/>
  <c r="G905" i="23"/>
  <c r="G879" i="23"/>
  <c r="G877" i="23"/>
  <c r="G875" i="23"/>
  <c r="G873" i="23"/>
  <c r="G871" i="23"/>
  <c r="G869" i="23"/>
  <c r="G867" i="23"/>
  <c r="G862" i="23"/>
  <c r="G858" i="23"/>
  <c r="G856" i="23"/>
  <c r="G854" i="23"/>
  <c r="G848" i="23"/>
  <c r="G846" i="23"/>
  <c r="G843" i="23"/>
  <c r="G841" i="23"/>
  <c r="G838" i="23"/>
  <c r="G833" i="23"/>
  <c r="G830" i="23"/>
  <c r="G828" i="23"/>
  <c r="G825" i="23"/>
  <c r="G822" i="23"/>
  <c r="G820" i="23"/>
  <c r="G814" i="23"/>
  <c r="G811" i="23"/>
  <c r="G809" i="23"/>
  <c r="G807" i="23"/>
  <c r="G792" i="23"/>
  <c r="G789" i="23"/>
  <c r="G782" i="23"/>
  <c r="G779" i="23"/>
  <c r="G764" i="23"/>
  <c r="G761" i="23"/>
  <c r="G755" i="23"/>
  <c r="G750" i="23"/>
  <c r="G747" i="23"/>
  <c r="G732" i="23"/>
  <c r="G726" i="23"/>
  <c r="G720" i="23"/>
  <c r="G714" i="23"/>
  <c r="G712" i="23"/>
  <c r="G709" i="23"/>
  <c r="G706" i="23"/>
  <c r="G701" i="23"/>
  <c r="G696" i="23"/>
  <c r="G694" i="23"/>
  <c r="G679" i="23"/>
  <c r="G677" i="23"/>
  <c r="G674" i="23"/>
  <c r="G671" i="23"/>
  <c r="G669" i="23"/>
  <c r="G664" i="23"/>
  <c r="G662" i="23"/>
  <c r="G660" i="23"/>
  <c r="G655" i="23"/>
  <c r="G653" i="23"/>
  <c r="G649" i="23"/>
  <c r="G647" i="23"/>
  <c r="G629" i="23"/>
  <c r="G626" i="23"/>
  <c r="G623" i="23"/>
  <c r="G619" i="23"/>
  <c r="G594" i="23"/>
  <c r="G587" i="23"/>
  <c r="G584" i="23"/>
  <c r="G581" i="23"/>
  <c r="G578" i="23"/>
  <c r="G575" i="23"/>
  <c r="G570" i="23"/>
  <c r="G568" i="23"/>
  <c r="G549" i="23"/>
  <c r="G535" i="23"/>
  <c r="G532" i="23"/>
  <c r="G530" i="23"/>
  <c r="G528" i="23"/>
  <c r="G524" i="23"/>
  <c r="G521" i="23"/>
  <c r="G484" i="23"/>
  <c r="G479" i="23"/>
  <c r="G474" i="23"/>
  <c r="G469" i="23"/>
  <c r="G464" i="23"/>
  <c r="G462" i="23"/>
  <c r="G459" i="23"/>
  <c r="G456" i="23"/>
  <c r="G450" i="23"/>
  <c r="G448" i="23"/>
  <c r="G445" i="23"/>
  <c r="G441" i="23"/>
  <c r="G427" i="23"/>
  <c r="G420" i="23"/>
  <c r="G418" i="23"/>
  <c r="G416" i="23"/>
  <c r="G409" i="23"/>
  <c r="G395" i="23"/>
  <c r="G390" i="23"/>
  <c r="G385" i="23"/>
  <c r="G382" i="23"/>
  <c r="G377" i="23"/>
  <c r="G371" i="23"/>
  <c r="G366" i="23"/>
  <c r="G350" i="23"/>
  <c r="G348" i="23"/>
  <c r="D348" i="23"/>
  <c r="G342" i="23"/>
  <c r="G336" i="23"/>
  <c r="G330" i="23"/>
  <c r="G321" i="23"/>
  <c r="G318" i="23"/>
  <c r="G312" i="23"/>
  <c r="G306" i="23"/>
  <c r="G300" i="23"/>
  <c r="G256" i="23"/>
  <c r="G229" i="23"/>
  <c r="G227" i="23"/>
  <c r="G224" i="23"/>
  <c r="G221" i="23"/>
  <c r="G218" i="23"/>
  <c r="G215" i="23"/>
  <c r="G212" i="23"/>
  <c r="G209" i="23"/>
  <c r="G206" i="23"/>
  <c r="G191" i="23"/>
  <c r="G175" i="23"/>
  <c r="G173" i="23"/>
  <c r="G168" i="23"/>
  <c r="G163" i="23"/>
  <c r="G152" i="23"/>
  <c r="G149" i="23"/>
  <c r="G143" i="23"/>
  <c r="G133" i="23"/>
  <c r="G87" i="23"/>
  <c r="D87" i="23"/>
  <c r="G80" i="23"/>
  <c r="D80" i="23"/>
  <c r="G74" i="23"/>
  <c r="G63" i="23"/>
  <c r="G60" i="23"/>
  <c r="G47" i="23"/>
  <c r="G42" i="23"/>
  <c r="G37" i="23"/>
  <c r="G34" i="23"/>
  <c r="G31" i="23"/>
  <c r="D31" i="23"/>
  <c r="G28" i="23"/>
  <c r="G23" i="23"/>
  <c r="G20" i="23"/>
  <c r="G15" i="23"/>
  <c r="G13" i="23"/>
  <c r="G11" i="23"/>
  <c r="G160" i="23"/>
  <c r="G614" i="23" l="1"/>
  <c r="G644" i="23"/>
  <c r="G691" i="23"/>
  <c r="G358" i="23"/>
  <c r="G901" i="23"/>
  <c r="G56" i="23"/>
  <c r="G990" i="23"/>
  <c r="G437" i="23"/>
  <c r="G327" i="23"/>
  <c r="G743" i="23"/>
  <c r="G951" i="23"/>
  <c r="J499" i="23"/>
  <c r="J479" i="23"/>
  <c r="J474" i="23"/>
  <c r="J469" i="23"/>
  <c r="J395" i="23"/>
  <c r="J390" i="23"/>
  <c r="J11" i="23" l="1"/>
  <c r="J28" i="23"/>
  <c r="J20" i="23"/>
  <c r="J47" i="23"/>
  <c r="J42" i="23"/>
  <c r="J56" i="23" l="1"/>
  <c r="J105" i="23"/>
  <c r="G105" i="23"/>
  <c r="J107" i="23"/>
  <c r="J80" i="23" l="1"/>
  <c r="J87" i="23" l="1"/>
  <c r="J66" i="23" l="1"/>
  <c r="G1362" i="23" l="1"/>
  <c r="G1360" i="23"/>
  <c r="G1358" i="23"/>
  <c r="G1356" i="23"/>
  <c r="G770" i="23"/>
  <c r="G767" i="23"/>
  <c r="G557" i="23"/>
  <c r="G553" i="23"/>
  <c r="G546" i="23"/>
  <c r="G541" i="23"/>
  <c r="G499" i="23"/>
  <c r="G494" i="23"/>
  <c r="G489" i="23"/>
  <c r="G107" i="23"/>
  <c r="G99" i="23"/>
  <c r="G93" i="23"/>
  <c r="G71" i="23"/>
  <c r="G66" i="23"/>
  <c r="G517" i="23" l="1"/>
  <c r="G565" i="23"/>
  <c r="G121" i="23"/>
  <c r="I614" i="23" l="1"/>
  <c r="H614" i="23"/>
  <c r="F614" i="23"/>
  <c r="E614" i="23"/>
  <c r="J532" i="23" l="1"/>
  <c r="D532" i="23"/>
  <c r="D530" i="23"/>
  <c r="J530" i="23"/>
  <c r="D591" i="23" l="1"/>
  <c r="J587" i="23"/>
  <c r="D587" i="23"/>
  <c r="D594" i="23"/>
  <c r="J99" i="23" l="1"/>
  <c r="J71" i="23" l="1"/>
  <c r="J121" i="23" s="1"/>
  <c r="I1446" i="23" l="1"/>
  <c r="H1446" i="23"/>
  <c r="F1446" i="23"/>
  <c r="E1446" i="23"/>
  <c r="I990" i="23"/>
  <c r="H990" i="23"/>
  <c r="F990" i="23"/>
  <c r="E990" i="23"/>
  <c r="I951" i="23"/>
  <c r="H951" i="23"/>
  <c r="F951" i="23"/>
  <c r="E951" i="23"/>
  <c r="I901" i="23"/>
  <c r="H901" i="23"/>
  <c r="F901" i="23"/>
  <c r="E901" i="23"/>
  <c r="I804" i="23"/>
  <c r="H804" i="23"/>
  <c r="F804" i="23"/>
  <c r="E804" i="23"/>
  <c r="I743" i="23"/>
  <c r="H743" i="23"/>
  <c r="F743" i="23"/>
  <c r="E743" i="23"/>
  <c r="I691" i="23"/>
  <c r="H691" i="23"/>
  <c r="F691" i="23"/>
  <c r="E691" i="23"/>
  <c r="I644" i="23"/>
  <c r="H644" i="23"/>
  <c r="F644" i="23"/>
  <c r="E644" i="23"/>
  <c r="I517" i="23"/>
  <c r="H517" i="23"/>
  <c r="F517" i="23"/>
  <c r="E517" i="23"/>
  <c r="I405" i="23" l="1"/>
  <c r="H405" i="23"/>
  <c r="F405" i="23"/>
  <c r="E405" i="23"/>
  <c r="I437" i="23"/>
  <c r="H437" i="23"/>
  <c r="F437" i="23"/>
  <c r="E437" i="23"/>
  <c r="I358" i="23"/>
  <c r="H358" i="23"/>
  <c r="F358" i="23"/>
  <c r="E358" i="23"/>
  <c r="D342" i="23"/>
  <c r="D336" i="23"/>
  <c r="I327" i="23"/>
  <c r="H327" i="23"/>
  <c r="F327" i="23"/>
  <c r="E327" i="23"/>
  <c r="I293" i="23"/>
  <c r="H293" i="23"/>
  <c r="F293" i="23"/>
  <c r="E293" i="23"/>
  <c r="I183" i="23"/>
  <c r="H183" i="23"/>
  <c r="F183" i="23"/>
  <c r="E183" i="23"/>
  <c r="I121" i="23"/>
  <c r="H121" i="23"/>
  <c r="F121" i="23"/>
  <c r="E121" i="23"/>
  <c r="I128" i="23"/>
  <c r="H128" i="23"/>
  <c r="F128" i="23"/>
  <c r="E128" i="23"/>
  <c r="I56" i="23"/>
  <c r="H56" i="23"/>
  <c r="F56" i="23"/>
  <c r="E56" i="23"/>
  <c r="D74" i="23"/>
  <c r="D66" i="23"/>
  <c r="D63" i="23"/>
  <c r="D34" i="23" l="1"/>
  <c r="D1102" i="23" l="1"/>
  <c r="D1325" i="23" l="1"/>
  <c r="D1321" i="23"/>
  <c r="D1309" i="23"/>
  <c r="D1286" i="23" l="1"/>
  <c r="D1266" i="23"/>
  <c r="D1236" i="23"/>
  <c r="D1218" i="23"/>
  <c r="D1198" i="23"/>
  <c r="D1194" i="23"/>
  <c r="D1147" i="23"/>
  <c r="D1139" i="23"/>
  <c r="D1135" i="23"/>
  <c r="D1121" i="23"/>
  <c r="D1111" i="23"/>
  <c r="D1099" i="23"/>
  <c r="D1062" i="23"/>
  <c r="D1034" i="23"/>
  <c r="D1005" i="23"/>
  <c r="D981" i="23"/>
  <c r="D976" i="23"/>
  <c r="D971" i="23"/>
  <c r="D944" i="23"/>
  <c r="D939" i="23"/>
  <c r="D934" i="23"/>
  <c r="D867" i="23"/>
  <c r="D879" i="23"/>
  <c r="J879" i="23"/>
  <c r="D854" i="23"/>
  <c r="D838" i="23"/>
  <c r="D820" i="23" l="1"/>
  <c r="D789" i="23"/>
  <c r="D761" i="23"/>
  <c r="D755" i="23"/>
  <c r="D747" i="23"/>
  <c r="D732" i="23"/>
  <c r="D726" i="23"/>
  <c r="D720" i="23"/>
  <c r="D709" i="23"/>
  <c r="D706" i="23"/>
  <c r="D701" i="23"/>
  <c r="D677" i="23"/>
  <c r="D674" i="23"/>
  <c r="D669" i="23"/>
  <c r="D660" i="23"/>
  <c r="D653" i="23"/>
  <c r="J623" i="23"/>
  <c r="J619" i="23"/>
  <c r="D629" i="23"/>
  <c r="D626" i="23"/>
  <c r="D623" i="23"/>
  <c r="D619" i="23"/>
  <c r="D575" i="23"/>
  <c r="D557" i="23"/>
  <c r="D553" i="23"/>
  <c r="D546" i="23"/>
  <c r="D541" i="23"/>
  <c r="D535" i="23"/>
  <c r="D528" i="23"/>
  <c r="D499" i="23"/>
  <c r="D494" i="23"/>
  <c r="D489" i="23"/>
  <c r="D484" i="23"/>
  <c r="D479" i="23"/>
  <c r="D474" i="23"/>
  <c r="D469" i="23"/>
  <c r="D395" i="23"/>
  <c r="D390" i="23"/>
  <c r="D377" i="23"/>
  <c r="D371" i="23"/>
  <c r="D366" i="23"/>
  <c r="D427" i="23"/>
  <c r="D416" i="23"/>
  <c r="D409" i="23"/>
  <c r="J644" i="23" l="1"/>
  <c r="D644" i="23"/>
  <c r="D318" i="23" l="1"/>
  <c r="D312" i="23"/>
  <c r="D306" i="23"/>
  <c r="D300" i="23"/>
  <c r="D212" i="23"/>
  <c r="D168" i="23"/>
  <c r="J224" i="23" l="1"/>
  <c r="D224" i="23"/>
  <c r="D163" i="23"/>
  <c r="D107" i="23" l="1"/>
  <c r="D105" i="23"/>
  <c r="D99" i="23"/>
  <c r="D93" i="23"/>
  <c r="D71" i="23"/>
  <c r="D15" i="23" l="1"/>
  <c r="D47" i="23"/>
  <c r="D42" i="23"/>
  <c r="D37" i="23"/>
  <c r="D28" i="23"/>
  <c r="D23" i="23"/>
  <c r="D20" i="23"/>
  <c r="D13" i="23" l="1"/>
  <c r="D11" i="23"/>
  <c r="D56" i="23" l="1"/>
  <c r="J792" i="23"/>
  <c r="G1354" i="23" l="1"/>
  <c r="D1354" i="23"/>
  <c r="D1174" i="23" l="1"/>
  <c r="D1123" i="23" l="1"/>
  <c r="J1169" i="23" l="1"/>
  <c r="J1167" i="23"/>
  <c r="J1162" i="23"/>
  <c r="J1159" i="23"/>
  <c r="J1150" i="23"/>
  <c r="J1139" i="23"/>
  <c r="J1174" i="23" l="1"/>
  <c r="J1114" i="23"/>
  <c r="G186" i="23" l="1"/>
  <c r="G188" i="23"/>
  <c r="G199" i="23"/>
  <c r="G243" i="23"/>
  <c r="G250" i="23"/>
  <c r="G253" i="23"/>
  <c r="J584" i="23" l="1"/>
  <c r="J1106" i="23" l="1"/>
  <c r="G1198" i="23" l="1"/>
  <c r="J1180" i="23" l="1"/>
  <c r="J1276" i="23"/>
  <c r="J1242" i="23" l="1"/>
  <c r="J1240" i="23"/>
  <c r="J1182" i="23"/>
  <c r="J1203" i="23"/>
  <c r="J1200" i="23"/>
  <c r="J1187" i="23"/>
  <c r="J1082" i="23"/>
  <c r="J1088" i="23"/>
  <c r="J1337" i="23"/>
  <c r="J1184" i="23"/>
  <c r="J1178" i="23"/>
  <c r="J1274" i="23" l="1"/>
  <c r="J1346" i="23" l="1"/>
  <c r="D1258" i="23" l="1"/>
  <c r="D1274" i="23"/>
  <c r="D1297" i="23"/>
  <c r="D1305" i="23"/>
  <c r="D1028" i="23"/>
  <c r="D1026" i="23"/>
  <c r="D1011" i="23"/>
  <c r="D1009" i="23"/>
  <c r="D1007" i="23"/>
  <c r="D1002" i="23"/>
  <c r="D998" i="23"/>
  <c r="D994" i="23"/>
  <c r="D1360" i="23"/>
  <c r="D1358" i="23"/>
  <c r="D1356" i="23"/>
  <c r="D1352" i="23"/>
  <c r="D1349" i="23"/>
  <c r="D1346" i="23"/>
  <c r="D1341" i="23"/>
  <c r="D1337" i="23"/>
  <c r="D1334" i="23"/>
  <c r="D1299" i="23"/>
  <c r="D1278" i="23"/>
  <c r="D1276" i="23"/>
  <c r="D1262" i="23"/>
  <c r="D1256" i="23"/>
  <c r="D1254" i="23"/>
  <c r="D1250" i="23"/>
  <c r="D1244" i="23"/>
  <c r="D1238" i="23"/>
  <c r="D1240" i="23"/>
  <c r="D1232" i="23"/>
  <c r="D1230" i="23"/>
  <c r="D1227" i="23"/>
  <c r="D1223" i="23"/>
  <c r="D1214" i="23"/>
  <c r="D1212" i="23"/>
  <c r="D1203" i="23"/>
  <c r="D1200" i="23"/>
  <c r="D1187" i="23"/>
  <c r="D1184" i="23"/>
  <c r="D1182" i="23"/>
  <c r="D1180" i="23"/>
  <c r="D1178" i="23"/>
  <c r="D1176" i="23"/>
  <c r="D1169" i="23"/>
  <c r="D1167" i="23"/>
  <c r="D1159" i="23"/>
  <c r="D1150" i="23"/>
  <c r="D1131" i="23"/>
  <c r="D1129" i="23"/>
  <c r="D1125" i="23"/>
  <c r="D1106" i="23"/>
  <c r="D1104" i="23"/>
  <c r="D1093" i="23"/>
  <c r="D1088" i="23"/>
  <c r="D1082" i="23"/>
  <c r="D1080" i="23"/>
  <c r="D1078" i="23"/>
  <c r="D1076" i="23"/>
  <c r="D1074" i="23"/>
  <c r="D1071" i="23"/>
  <c r="D1067" i="23"/>
  <c r="D1043" i="23"/>
  <c r="D1030" i="23"/>
  <c r="D966" i="23"/>
  <c r="D964" i="23"/>
  <c r="D961" i="23"/>
  <c r="D958" i="23"/>
  <c r="D955" i="23"/>
  <c r="D679" i="23"/>
  <c r="D664" i="23"/>
  <c r="D990" i="23" l="1"/>
  <c r="D584" i="23"/>
  <c r="G124" i="23" l="1"/>
  <c r="G128" i="23" s="1"/>
  <c r="G1236" i="23"/>
  <c r="J1317" i="23" l="1"/>
  <c r="J350" i="23"/>
  <c r="J330" i="23"/>
  <c r="J358" i="23" l="1"/>
  <c r="J1314" i="23"/>
  <c r="J1312" i="23"/>
  <c r="J1278" i="23"/>
  <c r="J1258" i="23"/>
  <c r="J1256" i="23"/>
  <c r="J1131" i="23"/>
  <c r="J1129" i="23"/>
  <c r="J1125" i="23"/>
  <c r="J1123" i="23"/>
  <c r="J1104" i="23"/>
  <c r="J1080" i="23"/>
  <c r="J1074" i="23"/>
  <c r="J1244" i="23"/>
  <c r="J1067" i="23"/>
  <c r="J1043" i="23"/>
  <c r="J1028" i="23"/>
  <c r="J1026" i="23"/>
  <c r="J1018" i="23"/>
  <c r="J1007" i="23"/>
  <c r="J1005" i="23"/>
  <c r="J1040" i="23"/>
  <c r="J1030" i="23"/>
  <c r="J464" i="23" l="1"/>
  <c r="D464" i="23"/>
  <c r="J459" i="23"/>
  <c r="D459" i="23"/>
  <c r="J1078" i="23" l="1"/>
  <c r="J1022" i="23" l="1"/>
  <c r="J1157" i="23" l="1"/>
  <c r="J1155" i="23"/>
  <c r="J1076" i="23"/>
  <c r="J1362" i="23" l="1"/>
  <c r="J1172" i="23"/>
  <c r="J1062" i="23" l="1"/>
  <c r="J1176" i="23" l="1"/>
  <c r="J905" i="23"/>
  <c r="J917" i="23"/>
  <c r="J923" i="23"/>
  <c r="J939" i="23"/>
  <c r="J926" i="23"/>
  <c r="J929" i="23"/>
  <c r="J951" i="23" l="1"/>
  <c r="J966" i="23"/>
  <c r="J964" i="23"/>
  <c r="J961" i="23"/>
  <c r="J958" i="23"/>
  <c r="J581" i="23"/>
  <c r="J578" i="23"/>
  <c r="J575" i="23"/>
  <c r="J570" i="23"/>
  <c r="J568" i="23"/>
  <c r="J321" i="23"/>
  <c r="J318" i="23"/>
  <c r="J312" i="23"/>
  <c r="J306" i="23"/>
  <c r="J614" i="23" l="1"/>
  <c r="J990" i="23"/>
  <c r="J327" i="23"/>
  <c r="J1046" i="23" l="1"/>
  <c r="J1024" i="23" l="1"/>
  <c r="J1020" i="23"/>
  <c r="J1016" i="23"/>
  <c r="J1014" i="23"/>
  <c r="J994" i="23"/>
  <c r="J750" i="23" l="1"/>
  <c r="J747" i="23"/>
  <c r="J1332" i="23" l="1"/>
  <c r="J524" i="23"/>
  <c r="J1141" i="23" l="1"/>
  <c r="J1009" i="23" l="1"/>
  <c r="J714" i="23"/>
  <c r="J712" i="23"/>
  <c r="J709" i="23"/>
  <c r="J696" i="23"/>
  <c r="J694" i="23"/>
  <c r="J1165" i="23" l="1"/>
  <c r="J1121" i="23"/>
  <c r="J1057" i="23"/>
  <c r="J843" i="23"/>
  <c r="J1268" i="23"/>
  <c r="J1118" i="23"/>
  <c r="J1116" i="23"/>
  <c r="J1049" i="23"/>
  <c r="J462" i="23"/>
  <c r="J448" i="23"/>
  <c r="J1205" i="23" l="1"/>
  <c r="J1344" i="23" l="1"/>
  <c r="J1358" i="23" l="1"/>
  <c r="J1238" i="23"/>
  <c r="J1054" i="23"/>
  <c r="J1036" i="23"/>
  <c r="J1034" i="23"/>
  <c r="J1011" i="23"/>
  <c r="J877" i="23"/>
  <c r="J875" i="23"/>
  <c r="J873" i="23"/>
  <c r="J871" i="23"/>
  <c r="J869" i="23"/>
  <c r="J867" i="23"/>
  <c r="J862" i="23"/>
  <c r="J858" i="23"/>
  <c r="J856" i="23"/>
  <c r="J854" i="23"/>
  <c r="J848" i="23"/>
  <c r="J846" i="23"/>
  <c r="J830" i="23"/>
  <c r="J828" i="23"/>
  <c r="J825" i="23"/>
  <c r="J822" i="23"/>
  <c r="J814" i="23"/>
  <c r="J811" i="23"/>
  <c r="J809" i="23"/>
  <c r="J807" i="23"/>
  <c r="J901" i="23" l="1"/>
  <c r="J1446" i="23"/>
  <c r="J782" i="23"/>
  <c r="J779" i="23"/>
  <c r="J777" i="23"/>
  <c r="J701" i="23"/>
  <c r="J743" i="23" l="1"/>
  <c r="J804" i="23"/>
  <c r="J649" i="23"/>
  <c r="J647" i="23"/>
  <c r="J679" i="23" l="1"/>
  <c r="J671" i="23"/>
  <c r="J664" i="23"/>
  <c r="J662" i="23"/>
  <c r="J655" i="23"/>
  <c r="J546" i="23"/>
  <c r="J541" i="23"/>
  <c r="J691" i="23" l="1"/>
  <c r="J565" i="23"/>
  <c r="J456" i="23"/>
  <c r="J450" i="23"/>
  <c r="J445" i="23"/>
  <c r="J441" i="23"/>
  <c r="J409" i="23"/>
  <c r="J420" i="23"/>
  <c r="J418" i="23"/>
  <c r="J379" i="23"/>
  <c r="J405" i="23" s="1"/>
  <c r="J229" i="23"/>
  <c r="J227" i="23"/>
  <c r="J221" i="23"/>
  <c r="J218" i="23"/>
  <c r="J215" i="23"/>
  <c r="J517" i="23" l="1"/>
  <c r="J437" i="23"/>
  <c r="J209" i="23"/>
  <c r="J206" i="23"/>
  <c r="J193" i="23"/>
  <c r="J191" i="23"/>
  <c r="J188" i="23"/>
  <c r="J186" i="23"/>
  <c r="J175" i="23"/>
  <c r="J173" i="23"/>
  <c r="J160" i="23"/>
  <c r="J158" i="23"/>
  <c r="J152" i="23"/>
  <c r="J149" i="23"/>
  <c r="J146" i="23"/>
  <c r="J143" i="23"/>
  <c r="J140" i="23"/>
  <c r="J133" i="23"/>
  <c r="J293" i="23" l="1"/>
  <c r="J183" i="23"/>
  <c r="J124" i="23"/>
  <c r="J128" i="23" s="1"/>
  <c r="J4" i="23" l="1"/>
  <c r="D209" i="23" l="1"/>
  <c r="D186" i="23" l="1"/>
  <c r="D250" i="23"/>
  <c r="D193" i="23"/>
  <c r="D243" i="23"/>
  <c r="D199" i="23"/>
  <c r="D188" i="23"/>
  <c r="D229" i="23"/>
  <c r="D253" i="23"/>
  <c r="D191" i="23"/>
  <c r="D215" i="23"/>
  <c r="D236" i="23"/>
  <c r="D256" i="23"/>
  <c r="D218" i="23" l="1"/>
  <c r="D221" i="23" l="1"/>
  <c r="D203" i="23"/>
  <c r="D206" i="23"/>
  <c r="D568" i="23" l="1"/>
  <c r="G1352" i="23"/>
  <c r="G1349" i="23"/>
  <c r="G1180" i="23"/>
  <c r="G1174" i="23"/>
  <c r="D1057" i="23"/>
  <c r="D1054" i="23"/>
  <c r="D929" i="23" l="1"/>
  <c r="D926" i="23"/>
  <c r="D923" i="23"/>
  <c r="D917" i="23"/>
  <c r="D911" i="23"/>
  <c r="D905" i="23"/>
  <c r="D877" i="23"/>
  <c r="D875" i="23"/>
  <c r="D873" i="23"/>
  <c r="D871" i="23"/>
  <c r="D869" i="23"/>
  <c r="D862" i="23"/>
  <c r="D858" i="23"/>
  <c r="D856" i="23"/>
  <c r="D848" i="23"/>
  <c r="D846" i="23"/>
  <c r="D843" i="23"/>
  <c r="D841" i="23"/>
  <c r="D833" i="23"/>
  <c r="D830" i="23"/>
  <c r="D828" i="23"/>
  <c r="D825" i="23"/>
  <c r="D822" i="23"/>
  <c r="D814" i="23"/>
  <c r="D811" i="23"/>
  <c r="D809" i="23"/>
  <c r="D807" i="23"/>
  <c r="D951" i="23" l="1"/>
  <c r="D901" i="23"/>
  <c r="D792" i="23"/>
  <c r="D782" i="23"/>
  <c r="D779" i="23"/>
  <c r="G777" i="23"/>
  <c r="G804" i="23" s="1"/>
  <c r="D777" i="23"/>
  <c r="D770" i="23"/>
  <c r="D767" i="23"/>
  <c r="D764" i="23"/>
  <c r="D750" i="23"/>
  <c r="D804" i="23" l="1"/>
  <c r="D714" i="23"/>
  <c r="D712" i="23"/>
  <c r="D696" i="23"/>
  <c r="D694" i="23"/>
  <c r="D581" i="23"/>
  <c r="D578" i="23"/>
  <c r="D570" i="23"/>
  <c r="D549" i="23"/>
  <c r="D614" i="23" l="1"/>
  <c r="D743" i="23"/>
  <c r="D524" i="23"/>
  <c r="D521" i="23"/>
  <c r="D462" i="23"/>
  <c r="D448" i="23"/>
  <c r="D420" i="23"/>
  <c r="D418" i="23"/>
  <c r="D382" i="23"/>
  <c r="D385" i="23"/>
  <c r="G379" i="23"/>
  <c r="G405" i="23" s="1"/>
  <c r="D379" i="23"/>
  <c r="D350" i="23"/>
  <c r="D330" i="23"/>
  <c r="D321" i="23"/>
  <c r="D327" i="23" s="1"/>
  <c r="G203" i="23"/>
  <c r="D175" i="23"/>
  <c r="D173" i="23"/>
  <c r="D160" i="23"/>
  <c r="G158" i="23"/>
  <c r="D158" i="23"/>
  <c r="D152" i="23"/>
  <c r="D149" i="23"/>
  <c r="G146" i="23"/>
  <c r="D146" i="23"/>
  <c r="D143" i="23"/>
  <c r="G140" i="23"/>
  <c r="D140" i="23"/>
  <c r="G138" i="23"/>
  <c r="D138" i="23"/>
  <c r="D133" i="23"/>
  <c r="D565" i="23" l="1"/>
  <c r="G183" i="23"/>
  <c r="D405" i="23"/>
  <c r="D437" i="23"/>
  <c r="D358" i="23"/>
  <c r="D183" i="23"/>
  <c r="D1014" i="23"/>
  <c r="D1016" i="23"/>
  <c r="D1018" i="23"/>
  <c r="D1020" i="23"/>
  <c r="D1022" i="23"/>
  <c r="G1024" i="23"/>
  <c r="D1024" i="23"/>
  <c r="D1036" i="23"/>
  <c r="D1040" i="23"/>
  <c r="D1046" i="23"/>
  <c r="D1049" i="23"/>
  <c r="D1086" i="23"/>
  <c r="D1114" i="23"/>
  <c r="D1116" i="23"/>
  <c r="G1118" i="23"/>
  <c r="D1118" i="23"/>
  <c r="G1121" i="23"/>
  <c r="G1123" i="23"/>
  <c r="G1125" i="23"/>
  <c r="D1127" i="23"/>
  <c r="G1129" i="23"/>
  <c r="G1131" i="23"/>
  <c r="G1135" i="23"/>
  <c r="G1139" i="23"/>
  <c r="G1141" i="23"/>
  <c r="D1141" i="23"/>
  <c r="G1147" i="23"/>
  <c r="G1152" i="23"/>
  <c r="D1152" i="23"/>
  <c r="D1155" i="23"/>
  <c r="G1157" i="23"/>
  <c r="D1157" i="23"/>
  <c r="G1159" i="23"/>
  <c r="D1162" i="23"/>
  <c r="D1165" i="23"/>
  <c r="G1167" i="23"/>
  <c r="G1169" i="23"/>
  <c r="D1172" i="23"/>
  <c r="G1176" i="23"/>
  <c r="G1178" i="23"/>
  <c r="G1182" i="23"/>
  <c r="G1184" i="23"/>
  <c r="G1194" i="23"/>
  <c r="G1200" i="23"/>
  <c r="G1205" i="23"/>
  <c r="D1205" i="23"/>
  <c r="G1214" i="23"/>
  <c r="G1230" i="23"/>
  <c r="G1232" i="23"/>
  <c r="G1240" i="23"/>
  <c r="G1242" i="23"/>
  <c r="D1242" i="23"/>
  <c r="G1244" i="23"/>
  <c r="G1246" i="23"/>
  <c r="D1246" i="23"/>
  <c r="G1250" i="23"/>
  <c r="G1254" i="23"/>
  <c r="G1256" i="23"/>
  <c r="D1268" i="23"/>
  <c r="D1272" i="23"/>
  <c r="D1280" i="23"/>
  <c r="D1282" i="23"/>
  <c r="D1290" i="23"/>
  <c r="D1292" i="23"/>
  <c r="D1312" i="23"/>
  <c r="D1314" i="23"/>
  <c r="D1317" i="23"/>
  <c r="D1329" i="23"/>
  <c r="D1332" i="23"/>
  <c r="G1341" i="23"/>
  <c r="D1344" i="23"/>
  <c r="G1346" i="23"/>
  <c r="G1446" i="23" l="1"/>
  <c r="D1446" i="23"/>
  <c r="G193" i="23" l="1"/>
  <c r="D227" i="23"/>
  <c r="D293" i="23" s="1"/>
  <c r="D124" i="23"/>
  <c r="D128" i="23" s="1"/>
  <c r="D60" i="23"/>
  <c r="D121" i="23" s="1"/>
  <c r="D671" i="23"/>
  <c r="D662" i="23"/>
  <c r="D655" i="23"/>
  <c r="D649" i="23" l="1"/>
  <c r="D647" i="23"/>
  <c r="D450" i="23"/>
  <c r="D445" i="23"/>
  <c r="D441" i="23"/>
  <c r="D691" i="23" l="1"/>
  <c r="D517" i="23"/>
  <c r="D4" i="23" l="1"/>
  <c r="G236" i="23" l="1"/>
  <c r="G293" i="23" l="1"/>
  <c r="G4" i="23" s="1"/>
</calcChain>
</file>

<file path=xl/sharedStrings.xml><?xml version="1.0" encoding="utf-8"?>
<sst xmlns="http://schemas.openxmlformats.org/spreadsheetml/2006/main" count="2889" uniqueCount="913">
  <si>
    <t>№ п/п</t>
  </si>
  <si>
    <t>Наименование объекта</t>
  </si>
  <si>
    <t>г. Углегорск, ул. Приморская, д. 45</t>
  </si>
  <si>
    <t>г. Углегорск, ул. Приморская, д. 47</t>
  </si>
  <si>
    <t>г. Углегорск, ул. Приморская, д. 49</t>
  </si>
  <si>
    <t>г. Шахтерск, ул. Ленина, д. 11</t>
  </si>
  <si>
    <t>г. Шахтерск, ул. Ленина, д. 5</t>
  </si>
  <si>
    <t>г. Шахтерск, ул. Ленина, д. 7</t>
  </si>
  <si>
    <t>Теплоснабжение</t>
  </si>
  <si>
    <t>Водоснабжение</t>
  </si>
  <si>
    <t>Водоотведение</t>
  </si>
  <si>
    <t>ПСД</t>
  </si>
  <si>
    <t>Электроснабжение</t>
  </si>
  <si>
    <t>г. Александровск-Сахалинский, ул. Герцена, д. 2, лит. Б</t>
  </si>
  <si>
    <t>г. Анива, ул. Дьяконова, д. 17</t>
  </si>
  <si>
    <t>с. Мицулевка, ул. Железнодорожная, д. 4</t>
  </si>
  <si>
    <t>с. Углезаводск, ул. Торговая, д. 4, лит. Б</t>
  </si>
  <si>
    <t>г. Невельск, ул. Школьная, д. 95, лит. А</t>
  </si>
  <si>
    <t>г. Оха, ул. 50 лет Октября, д. 25, корп. 9</t>
  </si>
  <si>
    <t>с. Черемшанка, ул. Ленина, д. 1, лит. А</t>
  </si>
  <si>
    <t>с. Чехов, ул. Первомайская, д. 4</t>
  </si>
  <si>
    <t>г. Холмск, ул. Школьная, д. 60, лит. А</t>
  </si>
  <si>
    <t>г. Шахтерск, ул. Интернациональная, д. 7</t>
  </si>
  <si>
    <t>Крыша</t>
  </si>
  <si>
    <t>Фасад</t>
  </si>
  <si>
    <t>Газоснабжение</t>
  </si>
  <si>
    <t>г. Шахтерск, ул. Интернациональная, д. 9</t>
  </si>
  <si>
    <t>МКД всего:</t>
  </si>
  <si>
    <t>Муниципальное образование всего:</t>
  </si>
  <si>
    <t>Муниципальное образование "Анивский городской округ"</t>
  </si>
  <si>
    <t>Муниципальное образование  городской округ "Александровск-Сахалинский район"</t>
  </si>
  <si>
    <t>Муниципальное образование "Бошняковское сельское поселение"</t>
  </si>
  <si>
    <t>Муниципальное образование "Долинский городской округ"</t>
  </si>
  <si>
    <t>Муниципальное образование "Корсаковский городской округ"</t>
  </si>
  <si>
    <t>Муниципальное образование "Курильский городской округ"</t>
  </si>
  <si>
    <t>Муниципальное образование "Макаровский городской округ"</t>
  </si>
  <si>
    <t>Муниципальное образование "Невельский городской округ"</t>
  </si>
  <si>
    <t>Муниципальное образование "Городской округ Ногликский"</t>
  </si>
  <si>
    <t>Муниципальное образование городской округ "Охинский"</t>
  </si>
  <si>
    <t>Муниципальное образование "Поронайский городской округ"</t>
  </si>
  <si>
    <t>Муниципальное образование Северо-Курильский городской округ</t>
  </si>
  <si>
    <t>Муниципальное образование городской округ "Смирныховский"</t>
  </si>
  <si>
    <t>Муниципальное образование "Томаринский городской округ"</t>
  </si>
  <si>
    <t>Муниципальное образование "Тымовский городской округ"</t>
  </si>
  <si>
    <t>Муниципальное образование "Углегорское городское поселение"</t>
  </si>
  <si>
    <t>Муниципальное образование "Холмский городской округ"</t>
  </si>
  <si>
    <t>Муниципальное образование Шахтерское городское поселение</t>
  </si>
  <si>
    <t>Муниципальное образование "Южно-Курильский городской округ"</t>
  </si>
  <si>
    <t>Вид работы (услуги) по капитальному ремонту</t>
  </si>
  <si>
    <t>№ и дата заключения договора подряда на капитальный ремонт</t>
  </si>
  <si>
    <t>Плановая дата завершения работ (услуг) в соответствии с заключенным договором подряда</t>
  </si>
  <si>
    <t>Дата фактического завершения работ (услуг)  в соответствии с актами о приемке</t>
  </si>
  <si>
    <t>Сахалинская область всего</t>
  </si>
  <si>
    <t>Муниципальное образование городской округ "город Южно-Сахалинск"</t>
  </si>
  <si>
    <t>с. Троицкое, ул. Гвардейская, д. 10</t>
  </si>
  <si>
    <t>с. Троицкое, ул. Гвардейская, д. 8</t>
  </si>
  <si>
    <t>Объем фактически исполненых работ, руб.</t>
  </si>
  <si>
    <t>Наименование подрядной организации</t>
  </si>
  <si>
    <t>Стоимость работ в соответствии с договором подряда, руб.</t>
  </si>
  <si>
    <t>г. Александровск-Сахалинский, ул. Ленина, д. 2</t>
  </si>
  <si>
    <t>г. Макаров, ул. Красноармейская, д. 30</t>
  </si>
  <si>
    <t>г. Макаров, ул. Красноармейская, д. 22</t>
  </si>
  <si>
    <t>с. Горнозаводск, ул. Советская, д. 61</t>
  </si>
  <si>
    <t>с. Горнозаводск, ул. Советская, д. 59</t>
  </si>
  <si>
    <t>г. Невельск, ул. Школьная, д. 87</t>
  </si>
  <si>
    <t>г. Невельск, ул. Ленина, д. 82</t>
  </si>
  <si>
    <t>г. Невельск, ул. Ленина, д. 65</t>
  </si>
  <si>
    <t>г. Поронайск, ул. Восточная, д. 125, лит. А</t>
  </si>
  <si>
    <t>г. Поронайск, ул. Гагарина, д. 3</t>
  </si>
  <si>
    <t>г. Поронайск, ул. Сахалинская, д. 11</t>
  </si>
  <si>
    <t>г. Поронайск, ул. Сахалинская, д. 13</t>
  </si>
  <si>
    <t>г. Поронайск, ул. Советская, д. 35, лит. А</t>
  </si>
  <si>
    <t>пгт. Вахрушев, ул. Центральная, д. 74</t>
  </si>
  <si>
    <t>пгт. Вахрушев, ул. Центральная, д. 76</t>
  </si>
  <si>
    <t>г. Холмск, ул. 60 лет Октября, д. 8</t>
  </si>
  <si>
    <t>г. Холмск, ул. Молодежная, д. 17</t>
  </si>
  <si>
    <t>г. Холмск, ул. Победы, д. 1</t>
  </si>
  <si>
    <t>г. Холмск, ул. Победы, д. 2</t>
  </si>
  <si>
    <t>г. Холмск, ул. Портовая, д. 8, лит. А</t>
  </si>
  <si>
    <t>г. Холмск, ул. Советская, д. 130</t>
  </si>
  <si>
    <t>г. Холмск, ул. Советская, д. 68</t>
  </si>
  <si>
    <t>г. Холмск, ул. Советская, д. 98</t>
  </si>
  <si>
    <t>с. Костромское, ул. Огородная, д. 4</t>
  </si>
  <si>
    <t>с. Костромское, ул. Школьная, д. 7</t>
  </si>
  <si>
    <t>с. Правда, ул. Речная, д. 50</t>
  </si>
  <si>
    <t>с. Правда, ул. Речная, д. 57</t>
  </si>
  <si>
    <t>с. Правда, ул. Центральная, д. 13</t>
  </si>
  <si>
    <t>с. Чехов, ул. Фабричная, д. 10</t>
  </si>
  <si>
    <t>с. Чехов, ул. Фабричная, д. 8</t>
  </si>
  <si>
    <t>г. Корсаков, ул. 2-й микрорайон, д. 5</t>
  </si>
  <si>
    <t>г. Корсаков, б-р. Приморский, д. 12</t>
  </si>
  <si>
    <t>г. Корсаков, ул. Советская, д. 16</t>
  </si>
  <si>
    <t>г. Корсаков, ул. Советская, д. 18</t>
  </si>
  <si>
    <t>г. Корсаков, ул. Советская, д. 49</t>
  </si>
  <si>
    <t>с. Озерское, ул. Центральная, д. 70</t>
  </si>
  <si>
    <t>с. Соловьевка, д. 273</t>
  </si>
  <si>
    <t>с. Третья Падь, д. 33</t>
  </si>
  <si>
    <t>с. Третья Падь, д. 34</t>
  </si>
  <si>
    <t>г. Углегорск, ул. Победы, д. 182</t>
  </si>
  <si>
    <t>г. Углегорск, ул. Победы, д. 182, лит. А</t>
  </si>
  <si>
    <t>г. Углегорск, ул. Рабочая, д. 2</t>
  </si>
  <si>
    <t>с. Краснополье, ул. Юбилейная, д. 29</t>
  </si>
  <si>
    <t>г. Шахтерск, ул. Интернациональная, д. 19</t>
  </si>
  <si>
    <t>г. Шахтерск, ул. Интернациональная, д. 23</t>
  </si>
  <si>
    <t>г. Шахтерск, ул. Интернациональная, д. 26</t>
  </si>
  <si>
    <t>г. Углегорск, ул. Свободная, д. 45</t>
  </si>
  <si>
    <t>с. Дальнее, ул. Садовая, д. 19</t>
  </si>
  <si>
    <t>п/р. Луговое, ул. Дружбы, д. 64</t>
  </si>
  <si>
    <t>п/р. Луговое, ул. Дружбы, д. 68</t>
  </si>
  <si>
    <t>п/р. Луговое, ул. Дружбы, д. 70</t>
  </si>
  <si>
    <t>п/р. Луговое, ул. Дружбы, д. 76</t>
  </si>
  <si>
    <t>п/р. Луговое, ул. Дружбы, д. 84</t>
  </si>
  <si>
    <t>п/р. Луговое, ул. Дружбы, д. 88</t>
  </si>
  <si>
    <t>п/р. Луговое, ул. Дружбы, д. 90</t>
  </si>
  <si>
    <t>с. Дальнее, ул. Новая, д. 14</t>
  </si>
  <si>
    <t>с. Дальнее, ул. Садовая, д. 15</t>
  </si>
  <si>
    <t>с. Дальнее, ул. Студенческая, д. 13</t>
  </si>
  <si>
    <t>с. Дальнее, ул. Студенческая, д. 17</t>
  </si>
  <si>
    <t>с. Елочки, ул. Верхняя, д. 4</t>
  </si>
  <si>
    <t>с. Елочки, ул. Центральная, д. 8</t>
  </si>
  <si>
    <t>п/р. Луговое, ул. 2-я Набережная, д. 72</t>
  </si>
  <si>
    <t>п/р. Луговое, ул. Дружбы, д. 99</t>
  </si>
  <si>
    <t>п/р. Луговое, ул. имени В.Гайдука, д. 39</t>
  </si>
  <si>
    <t>г. Оха, ул. 60 лет СССР, д. 13</t>
  </si>
  <si>
    <t>г. Оха, ул. Ленина, д. 42</t>
  </si>
  <si>
    <t>г. Оха, ул. Цапко, д. 12, корп. 2</t>
  </si>
  <si>
    <t>г. Оха, ул. Корейская, д. 18</t>
  </si>
  <si>
    <t>с. Некрасовка, ул. Октябрьская, д. 16</t>
  </si>
  <si>
    <t>с. Некрасовка, ул. Октябрьская, д. 17</t>
  </si>
  <si>
    <t>с. Некрасовка, ул. Октябрьская, д. 18</t>
  </si>
  <si>
    <t>с. Некрасовка, ул. Октябрьская, д. 20</t>
  </si>
  <si>
    <t>с. Некрасовка, ул. Октябрьская, д. 24</t>
  </si>
  <si>
    <t>с. Некрасовка, ул. Октябрьская, д. 99</t>
  </si>
  <si>
    <t>с. Некрасовка, ул. Парковая, д. 13, лит. А</t>
  </si>
  <si>
    <t>пгт. Ноглики, пер. Северный, д. 9</t>
  </si>
  <si>
    <t>пгт. Ноглики, ул. Сахалинская, д. 6</t>
  </si>
  <si>
    <t>пгт. Ноглики, ул. Советская, д. 57</t>
  </si>
  <si>
    <t>пгт. Ноглики, ул. Физкультурная, д. 27</t>
  </si>
  <si>
    <t>г. Анива, ул. Невельского, д. 24</t>
  </si>
  <si>
    <t>с. Троицкое, ул. Гвардейская, д. 6</t>
  </si>
  <si>
    <t>с. Троицкое, ул. Центральная, д. 30</t>
  </si>
  <si>
    <t>г. Анива, ул. Дьяконова, д. 15</t>
  </si>
  <si>
    <t>с. Крабозаводское, ул. Нагорная, д. 6</t>
  </si>
  <si>
    <t>с. Малокурильское, ул. Черемушки, д. 13</t>
  </si>
  <si>
    <t>с. Малокурильское, ул. Черемушки, д. 8</t>
  </si>
  <si>
    <t>с. Углезаводск, ул. Победы, д. 8</t>
  </si>
  <si>
    <t>с. Покровка, ул. Новая, д. 12</t>
  </si>
  <si>
    <t>с. Взморье, пер. Горный, д. 2</t>
  </si>
  <si>
    <t>с. Быков, ул. Шахтерская, д. 8</t>
  </si>
  <si>
    <t>с. Быков, ул. Торговая, д. 5</t>
  </si>
  <si>
    <t>г. Долинск, ул. Ленина, д. 25</t>
  </si>
  <si>
    <t>пгт. Тымовское, ул. Кировская, д. 102</t>
  </si>
  <si>
    <t>пгт. Тымовское, ул. Кировская, д. 47</t>
  </si>
  <si>
    <t>пгт. Тымовское, ул. Криворучко, д. 36</t>
  </si>
  <si>
    <t>пгт. Тымовское, ул. Октябрьская, д. 83</t>
  </si>
  <si>
    <t>пгт. Тымовское, ул. Первомайская, д. 2</t>
  </si>
  <si>
    <t>пгт. Тымовское, ул. Первомайская, д. 4</t>
  </si>
  <si>
    <t>г. Александровск-Сахалинский, ул. Герцена, д. 2, лит. А</t>
  </si>
  <si>
    <t>г. Александровск-Сахалинский, ул. Ленина, д. 10</t>
  </si>
  <si>
    <t>г. Александровск-Сахалинский, ул. Ленина, д. 14, лит. А</t>
  </si>
  <si>
    <t>г. Александровск-Сахалинский, ул. Ново-Октябрьская, д. 5</t>
  </si>
  <si>
    <t>г. Александровск-Сахалинский, ул. Советская, д. 18</t>
  </si>
  <si>
    <t>с. Мгачи, ул. Первомайская, д. 32</t>
  </si>
  <si>
    <t>г. Долинск, ул. Комсомольская, д. 16</t>
  </si>
  <si>
    <t>ПСД на 2018 год</t>
  </si>
  <si>
    <t>пгт. Бошняково, ул. Школьная, д. 5</t>
  </si>
  <si>
    <t>г. Долинск, ул. Комсомольская, д. 29, лит. А</t>
  </si>
  <si>
    <t>с. Быков, ул. Горняцкая, д. 11, лит. А</t>
  </si>
  <si>
    <t>с. Быков, ул. Горняцкая, д. 18</t>
  </si>
  <si>
    <t>с. Быков, ул. Горняцкая, д. 21</t>
  </si>
  <si>
    <t>с. Быков, ул. Торговая, д. 3</t>
  </si>
  <si>
    <t>г. Корсаков, ул. Окружная, д. 80, лит. А</t>
  </si>
  <si>
    <t>г. Корсаков, ул. Строительная, д. 2</t>
  </si>
  <si>
    <t>с. Новиково, ул. Спортивная, д. 5</t>
  </si>
  <si>
    <t>с. Новиково,  ул. Советская, д. 34</t>
  </si>
  <si>
    <t>с. Новиково, ул. Советская, д. 38</t>
  </si>
  <si>
    <t>с. Новиково, ул. Советская, д. 40</t>
  </si>
  <si>
    <t>с. Новиково, ул. Советская, д. 42</t>
  </si>
  <si>
    <t>с. Новиково, ул. Советская, д. 44</t>
  </si>
  <si>
    <t>с. Озерское, ул. Центральная, д. 21</t>
  </si>
  <si>
    <t>с. Соловьевка, д. 4</t>
  </si>
  <si>
    <t>с. Соловьевка, д. 5</t>
  </si>
  <si>
    <t xml:space="preserve">г. Курильск, ул. 60 лет Октября, д. 10 </t>
  </si>
  <si>
    <t>г. Курильск, ул. 60 лет Октября, д. 4</t>
  </si>
  <si>
    <t>г. Курильск, ул. 60 лет Октября, д. 5</t>
  </si>
  <si>
    <t>г. Курильск, ул. 60 лет Октября, д. 6</t>
  </si>
  <si>
    <t>с. Рейдово, ул. Зеленая, д. 1</t>
  </si>
  <si>
    <t>г. Макаров, ул. Школьная, д. 23, лит. А</t>
  </si>
  <si>
    <t>пгт. Ноглики, кв-л. 8-й, д. 1</t>
  </si>
  <si>
    <t>с. Горнозаводск, ул. Советская, д. 55</t>
  </si>
  <si>
    <t>с. Горнозаводск, ул. Советская, д. 55, лит. А</t>
  </si>
  <si>
    <t>г. Оха, ул. 60 лет СССР, д. 38, корп. 2</t>
  </si>
  <si>
    <t>г. Оха, ул. Советская, д. 32, лит. В</t>
  </si>
  <si>
    <t>г. Оха, ул. Советская, д. 32, лит. Г</t>
  </si>
  <si>
    <t>г. Поронайск, ул. 40 лет ВЛКСМ, д. 14, лит. А</t>
  </si>
  <si>
    <t>г. Поронайск, ул. Восточная, д. 112</t>
  </si>
  <si>
    <t>г. Поронайск, ул. Комсомольская, д. 24</t>
  </si>
  <si>
    <t>г. Поронайск, ул. Совхозная, д. 21</t>
  </si>
  <si>
    <t xml:space="preserve">г. Северо-Курильск, ул. 60 лет Октября, д. 1, лит. А </t>
  </si>
  <si>
    <t xml:space="preserve">г. Северо-Курильск, ул. 60 лет Октября, д. 1, лит. Б </t>
  </si>
  <si>
    <t>г. Северо-Курильск, ул. Вилкова, д. 11</t>
  </si>
  <si>
    <t>г. Северо-Курильск, ул. Вилкова, д. 22</t>
  </si>
  <si>
    <t>г. Северо-Курильск, ул. Вилкова, д. 3</t>
  </si>
  <si>
    <t>г. Северо-Курильск, ул. Вилкова, д. 30</t>
  </si>
  <si>
    <t>г. Северо-Курильск, ул. Вилкова, д. 7, лит. А</t>
  </si>
  <si>
    <t>пгт. Смирных, ул. 8 Марта, д. 27</t>
  </si>
  <si>
    <t>пгт. Смирных, ул. 8 Марта, д. 31</t>
  </si>
  <si>
    <t>пгт. Смирных, ул. Ленина, д. 37, лит. А</t>
  </si>
  <si>
    <t>пгт. Смирных, ул. Чехова, д. 1</t>
  </si>
  <si>
    <t>с. Ильинское, ул. Чкалова, д. 33</t>
  </si>
  <si>
    <t>с. Ильинское, ул. Чкалова, д. 37</t>
  </si>
  <si>
    <t>с. Красногорск, ул. Карла Маркса, д. 116, лит. А</t>
  </si>
  <si>
    <t>с. Пензенское, ул. Черемушки, д. 1</t>
  </si>
  <si>
    <t>с. Пензенское, ул. Черемушки, д. 3</t>
  </si>
  <si>
    <t>с. Пензенское, ул. Черемушки, д. 4</t>
  </si>
  <si>
    <t>с. Пензенское, ул. Черемушки, д. 5</t>
  </si>
  <si>
    <t>с. Пензенское, ул. Черемушки, д. 7</t>
  </si>
  <si>
    <t>с. Пензенское, ул. Черемушки, д. 8</t>
  </si>
  <si>
    <t>с. Пензенское, ул. Черемушки, д. 9</t>
  </si>
  <si>
    <t>с. Черемшанка, ул. Ленина, д. 4</t>
  </si>
  <si>
    <t>пгт. Тымовское, ул. Библиотечная, д. 12</t>
  </si>
  <si>
    <t>пгт. Тымовское, ул. Библиотечная, д. 16</t>
  </si>
  <si>
    <t>пгт. Тымовское, ул. Криворучко, д. 28</t>
  </si>
  <si>
    <t>пгт. Тымовское, ул. Криворучко, д. 30</t>
  </si>
  <si>
    <t>г. Углегорск, ул. Инженерная, д. 15</t>
  </si>
  <si>
    <t>г. Углегорск, ул. Инженерная, д. 18</t>
  </si>
  <si>
    <t>с. Краснополье, ул. Чуднова, д. 8</t>
  </si>
  <si>
    <t>с. Краснополье, ул. Юбилейная, д. 47</t>
  </si>
  <si>
    <t>г. Холмск, ул. Крузенштерна, д. 2, лит. Д</t>
  </si>
  <si>
    <t>г. Холмск, ул. Первомайская, д. 18</t>
  </si>
  <si>
    <t>г. Холмск, ул. Победы, д. 20</t>
  </si>
  <si>
    <t>г. Холмск, ул. Победы, д. 24</t>
  </si>
  <si>
    <t>г. Холмск, ул. Советская, д. 128</t>
  </si>
  <si>
    <t>г. Холмск, ул. Школьная, д. 46</t>
  </si>
  <si>
    <t>с. Яблочное, ул. Центральная, д. 50, лит. А</t>
  </si>
  <si>
    <t>с. Яблочное, ул. Центральная, д. 50, лит. В</t>
  </si>
  <si>
    <t>с. Яблочное, ул. Центральная, д. 88, лит. А</t>
  </si>
  <si>
    <t>г. Шахтерск, ул. Интернациональная, д. 12</t>
  </si>
  <si>
    <t>пгт. Южно-Курильск, кв-л. Рыбников, д. 11</t>
  </si>
  <si>
    <t>пгт. Южно-Курильск, кв-л. Рыбников, д. 15</t>
  </si>
  <si>
    <t>пгт. Южно-Курильск, кв-л. Рыбников, д. 19</t>
  </si>
  <si>
    <t>пгт. Южно-Курильск, кв-л. Рыбников, д. 20</t>
  </si>
  <si>
    <t>пгт. Южно-Курильск, ул. 60 лет ВЛКСМ, д. 1, лит. А</t>
  </si>
  <si>
    <t>крыша</t>
  </si>
  <si>
    <t>г. Северо-Курильск, ул. Сахалинская, д. 59, лит. А</t>
  </si>
  <si>
    <t>г. Северо-Курильск, ул. Шутова, д. 30</t>
  </si>
  <si>
    <t>п/р. Луговое, ул. 2-я Железнодорожная, д. 33а</t>
  </si>
  <si>
    <t>п/р. Луговое, ул. 2-я Железнодорожная, д. 35а</t>
  </si>
  <si>
    <t>п/р. Луговое, ул. 2-я Железнодорожная, д. 37а</t>
  </si>
  <si>
    <t>п/р. Луговое, ул. 2-я Набережная, д. 74</t>
  </si>
  <si>
    <t>п/р. Луговое, ул. 2-я Пионерская, д. 40</t>
  </si>
  <si>
    <t>п/р. Луговое, ул. 2-я Пионерская, д. 43</t>
  </si>
  <si>
    <t>п/р. Луговое, ул. Дружбы, д. 100</t>
  </si>
  <si>
    <t>п/р. Луговое, ул. Дружбы, д. 83а</t>
  </si>
  <si>
    <t>п/р. Луговое, ул. имени В.Гайдука, д. 5</t>
  </si>
  <si>
    <t>п/р. Ново-Александровск, пер. Железнодорожный, д. 14</t>
  </si>
  <si>
    <t>п/р. Ново-Александровск, пер. Железнодорожный, д. 6, лит. А</t>
  </si>
  <si>
    <t>п/р. Ново-Александровск, пер. Железнодорожный, д. 9</t>
  </si>
  <si>
    <t>п/р. Ново-Александровск, ул. Восточная, д. 22</t>
  </si>
  <si>
    <t>п/р. Ново-Александровск, ул. Науки, д. 11</t>
  </si>
  <si>
    <t>пр-кт. Коммунистический, д. 1</t>
  </si>
  <si>
    <t>пр-кт. Коммунистический, д. 74</t>
  </si>
  <si>
    <t>пр-кт. Мира, д. 163</t>
  </si>
  <si>
    <t>пр-кт. Мира, д. 178</t>
  </si>
  <si>
    <t>пр-кт. Мира, д. 186</t>
  </si>
  <si>
    <t>пр-кт. Мира, д. 192</t>
  </si>
  <si>
    <t>пр-кт. Мира, д. 1а, корп. 2</t>
  </si>
  <si>
    <t>пр-кт. Мира, д. 239а</t>
  </si>
  <si>
    <t>пр-кт. Мира, д. 2в</t>
  </si>
  <si>
    <t>пр-кт. Мира, д. 371б</t>
  </si>
  <si>
    <t>пр-кт. Мира, д. 5, корп. 3</t>
  </si>
  <si>
    <t>пр-кт. Мира, д. 5, корп. 4</t>
  </si>
  <si>
    <t>пр-кт. Победы, д. 50</t>
  </si>
  <si>
    <t>пр-кт. Победы, д. 77</t>
  </si>
  <si>
    <t>проезд. Спортивный, д. 17а</t>
  </si>
  <si>
    <t>проезд. Спортивный, д. 3</t>
  </si>
  <si>
    <t>с. Березняки, ул. Крайняя, д. 6</t>
  </si>
  <si>
    <t>ул. Авиационная, д. 63</t>
  </si>
  <si>
    <t>ул. Авиационная, д. 65</t>
  </si>
  <si>
    <t>ул. Авиационная, д. 67</t>
  </si>
  <si>
    <t>ул. Авиационная, д. 78</t>
  </si>
  <si>
    <t>ул. Авиационная, д. 88</t>
  </si>
  <si>
    <t>ул. Алексея Максимовича Горького, д. 44</t>
  </si>
  <si>
    <t>ул. Алексея Максимовича Горького, д. 62</t>
  </si>
  <si>
    <t>ул. Амурская, д. 65</t>
  </si>
  <si>
    <t>ул. Амурская, д. 94</t>
  </si>
  <si>
    <t>ул. Амурская, д. 96</t>
  </si>
  <si>
    <t>ул. Больничная, д. 36, лит. А</t>
  </si>
  <si>
    <t>ул. Больничная, д. 38</t>
  </si>
  <si>
    <t>ул. Бумажная, д. 24в</t>
  </si>
  <si>
    <t>ул. Детская, д. 12</t>
  </si>
  <si>
    <t>ул. Емельянова А.О., д. 23</t>
  </si>
  <si>
    <t>ул. Емельянова А.О., д. 7</t>
  </si>
  <si>
    <t>ул. Есенина, д. 42</t>
  </si>
  <si>
    <t>ул. Железнодорожная, д. 81</t>
  </si>
  <si>
    <t>ул. Им Космонавта Поповича, д. 25</t>
  </si>
  <si>
    <t>ул. Им Космонавта Поповича, д. 42</t>
  </si>
  <si>
    <t>ул. Им Космонавта Поповича, д. 44</t>
  </si>
  <si>
    <t>ул. имени Ф.Э.Дзержинского, д. 22</t>
  </si>
  <si>
    <t>ул. Институтская, д. 18б</t>
  </si>
  <si>
    <t>ул. Карьерная, д. 33</t>
  </si>
  <si>
    <t>ул. Карьерная, д. 39</t>
  </si>
  <si>
    <t>ул. Комсомольская, д. 192</t>
  </si>
  <si>
    <t>ул. Комсомольская, д. 280а</t>
  </si>
  <si>
    <t>ул. Курильская, д. 18</t>
  </si>
  <si>
    <t>ул. Курильская, д. 18а</t>
  </si>
  <si>
    <t>ул. Курильская, д. 2</t>
  </si>
  <si>
    <t>ул. Курильская, д. 6а</t>
  </si>
  <si>
    <t>ул. Курильская, д. 8а</t>
  </si>
  <si>
    <t>ул. Ленина, д. 164</t>
  </si>
  <si>
    <t>ул. Ленина, д. 196</t>
  </si>
  <si>
    <t>ул. Ленина, д. 198</t>
  </si>
  <si>
    <t>ул. Ленина, д. 216</t>
  </si>
  <si>
    <t>ул. Ленина, д. 279</t>
  </si>
  <si>
    <t>ул. Ленина, д. 281</t>
  </si>
  <si>
    <t>ул. Ленина, д. 283</t>
  </si>
  <si>
    <t>ул. Ленина, д. 285</t>
  </si>
  <si>
    <t>ул. Ленина, д. 293а</t>
  </si>
  <si>
    <t>ул. Ленина, д. 314б</t>
  </si>
  <si>
    <t>ул. Ленина, д. 319</t>
  </si>
  <si>
    <t>ул. Ленина, д. 327</t>
  </si>
  <si>
    <t>ул. Ленина, д. 482</t>
  </si>
  <si>
    <t>ул. Невельская, д. 13</t>
  </si>
  <si>
    <t>ул. Невельская, д. 3</t>
  </si>
  <si>
    <t>ул. Невельская, д. 31</t>
  </si>
  <si>
    <t>ул. Пограничная, д. 58</t>
  </si>
  <si>
    <t>ул. Пограничная, д. 58а</t>
  </si>
  <si>
    <t>ул. Пограничная, д. 60а</t>
  </si>
  <si>
    <t>ул. Пограничная, д. 65</t>
  </si>
  <si>
    <t>ул. Пушкина, д. 120</t>
  </si>
  <si>
    <t>ул. Саранская, д. 8</t>
  </si>
  <si>
    <t>ул. Сахалинская, д. 100</t>
  </si>
  <si>
    <t>ул. Сахалинская, д. 108а</t>
  </si>
  <si>
    <t>ул. Сахалинская, д. 25</t>
  </si>
  <si>
    <t>ул. Сахалинская, д. 32</t>
  </si>
  <si>
    <t>ул. Сахалинская, д. 33</t>
  </si>
  <si>
    <t>ул. Сахалинская, д. 34</t>
  </si>
  <si>
    <t>ул. Сахалинская, д. 41</t>
  </si>
  <si>
    <t>ул. Сахалинская, д. 43</t>
  </si>
  <si>
    <t>ул. Сахалинская, д. 51</t>
  </si>
  <si>
    <t>ул. Тихоокеанская, д. 10а</t>
  </si>
  <si>
    <t>ул. Тихоокеанская, д. 12а</t>
  </si>
  <si>
    <t>ул. Тихоокеанская, д. 2</t>
  </si>
  <si>
    <t>ул. Тихоокеанская, д. 32</t>
  </si>
  <si>
    <t>ул. Тихоокеанская, д. 4</t>
  </si>
  <si>
    <t>ул. Украинская, д. 1, лит. А</t>
  </si>
  <si>
    <t>ул. Украинская, д. 111а</t>
  </si>
  <si>
    <t>ул. Украинская, д. 123</t>
  </si>
  <si>
    <t>ул. Украинская, д. 45</t>
  </si>
  <si>
    <t>ул. Физкультурная, д. 120</t>
  </si>
  <si>
    <t>ул. Физкультурная, д. 128</t>
  </si>
  <si>
    <t>ул. Физкультурная, д. 130</t>
  </si>
  <si>
    <t>ул. Чехова, д. 164</t>
  </si>
  <si>
    <t>ул. Чехова, д. 172а</t>
  </si>
  <si>
    <t>ул. Чехова, д. 174</t>
  </si>
  <si>
    <t>ул. Южно-Сахалинская, д. 8</t>
  </si>
  <si>
    <t>ООО "Стройстандарт"</t>
  </si>
  <si>
    <t>ООО "Альпстрой-ДВ"</t>
  </si>
  <si>
    <t>ООО СКФ "Рубин"</t>
  </si>
  <si>
    <t>ООО "ТИСБизнесСтрой"</t>
  </si>
  <si>
    <t>№01-СМР/2017 от 07.04.2017</t>
  </si>
  <si>
    <t>№15-СМР/2017 от 04.04.2017</t>
  </si>
  <si>
    <t>№19-СМР/2017 от 05.04.2017</t>
  </si>
  <si>
    <t>ООО "СКАЛА"</t>
  </si>
  <si>
    <t>№04-СМР/2016 от 03.04.2017</t>
  </si>
  <si>
    <t>20-СМР/2017 от 07.04.2017</t>
  </si>
  <si>
    <t>ООО "СМК Сахалин"</t>
  </si>
  <si>
    <t>21-СМР/2017 от 07.04.2017</t>
  </si>
  <si>
    <t>22-СМР/2017 от 07.04.2017</t>
  </si>
  <si>
    <t>№10-СМР/2017 от 03.04.2017</t>
  </si>
  <si>
    <t>ООО ПРОЕКТСТРОЙМОНТАЖ</t>
  </si>
  <si>
    <t>г. Александровск-Сахалинский, ул. Смирных, д. 11</t>
  </si>
  <si>
    <t>г. Александровск-Сахалинский, ул. Смирных, д. 24</t>
  </si>
  <si>
    <t>г. Анива, ул. Невельского, д. 19</t>
  </si>
  <si>
    <t>г. Анива, ул. Невельского, д. 21</t>
  </si>
  <si>
    <t>с. Таранай, ул. Новая,    д. 2</t>
  </si>
  <si>
    <t>г. Макаров, ул. Ленина, д. 20</t>
  </si>
  <si>
    <t>г. Макаров, ул. Школьная, д. 28</t>
  </si>
  <si>
    <t>ООО "Контроль-ДВ"</t>
  </si>
  <si>
    <t>ООО "Сириус"</t>
  </si>
  <si>
    <t xml:space="preserve">25-СМР/2017 от 18.04.2017 </t>
  </si>
  <si>
    <t>26-СМР/2017 от 20.06.2017</t>
  </si>
  <si>
    <t>28-СМР/2017 от 20.04.2017</t>
  </si>
  <si>
    <t>ООО СКФ "РУБИН"</t>
  </si>
  <si>
    <t>29-СМР/2017 от 24.04.2017</t>
  </si>
  <si>
    <t>31-СМР/2018 от 18.04.2017</t>
  </si>
  <si>
    <t>32-СМР/2019 от 24.04.2017</t>
  </si>
  <si>
    <t>34-СМР/2017 от 18.04.2017</t>
  </si>
  <si>
    <t>35-СМР/2017 от 18.04.2017</t>
  </si>
  <si>
    <t>ООО СК "Энки"</t>
  </si>
  <si>
    <t>36-СМР/2017 от 18.04.2017</t>
  </si>
  <si>
    <t>ООО "Арминэ"</t>
  </si>
  <si>
    <t>37-СМР/2017 от 18.04.2017</t>
  </si>
  <si>
    <t>39-СМР/2017 от 24.04.2017</t>
  </si>
  <si>
    <t>ООО "Гарант"</t>
  </si>
  <si>
    <t xml:space="preserve">Крыша </t>
  </si>
  <si>
    <t>ООО "ТИСБизнесСтрой</t>
  </si>
  <si>
    <t>ИП Хачатурян А.А.</t>
  </si>
  <si>
    <t>ООО "Спецстрой-Сахалин"</t>
  </si>
  <si>
    <t>ООО "ТехноСтрой-ДВ"</t>
  </si>
  <si>
    <t>ООО "Техно-Строй ДВ"</t>
  </si>
  <si>
    <t>ООО "Сенат"</t>
  </si>
  <si>
    <t>ООО "Логос"</t>
  </si>
  <si>
    <t>ООО "СПК"</t>
  </si>
  <si>
    <t>ООО "СПК Лидер"</t>
  </si>
  <si>
    <t>ООО Контроль-ДВ"</t>
  </si>
  <si>
    <t xml:space="preserve">68-СМР/2017 </t>
  </si>
  <si>
    <t>ООО СК "Высота"</t>
  </si>
  <si>
    <t>№03-СМР/2017 от 26.04.2017</t>
  </si>
  <si>
    <t>№05-СМР/2017 от 04.05.2017</t>
  </si>
  <si>
    <t>№06-СМР/2017 от 04.05.2017</t>
  </si>
  <si>
    <t>№07-СМР/2017 от 03.05.2017</t>
  </si>
  <si>
    <t>№08-СМР/2017 от 26.04.2017</t>
  </si>
  <si>
    <t>№09-СМР/2017 от 04.05.2017</t>
  </si>
  <si>
    <t>47-СМР/2017 от 14.06.2017</t>
  </si>
  <si>
    <t xml:space="preserve">ООО СКФ "Рубин" </t>
  </si>
  <si>
    <t>№49-СМР/2017 от 13.06.2017</t>
  </si>
  <si>
    <t>63-СМР/2017 от 15.06.2017</t>
  </si>
  <si>
    <t>65-СМР/2017 от 13.06.2017</t>
  </si>
  <si>
    <t>ООО СК "Омега"</t>
  </si>
  <si>
    <t>67-СМР/2017 от 13.06.2017</t>
  </si>
  <si>
    <t>68-СМР/2017 от 13.06.2017</t>
  </si>
  <si>
    <t>ООО "Магистраль"</t>
  </si>
  <si>
    <t>ООО "Шадан"</t>
  </si>
  <si>
    <t xml:space="preserve"> 01.09.2017</t>
  </si>
  <si>
    <t>ООО "СК "Эверест"</t>
  </si>
  <si>
    <t>ООО СК "ЭНКИ"</t>
  </si>
  <si>
    <t>38-СМР/2017 от 24.04.2017</t>
  </si>
  <si>
    <t>50-СМР/2017 от 16.06.2017</t>
  </si>
  <si>
    <t>70-СМР/2017 от 19.06.2017</t>
  </si>
  <si>
    <t>46-СМР/2017 от 19.06.2017</t>
  </si>
  <si>
    <t>№64-СМР/2017 от 16.06.2017</t>
  </si>
  <si>
    <t xml:space="preserve">66-СМР/2017 от 13.06.2017 </t>
  </si>
  <si>
    <t>66-СМР/2017 от 13.06.2017</t>
  </si>
  <si>
    <t>60-СМР/2017 от 13.06.2017</t>
  </si>
  <si>
    <t>61-СМР/2017 от от 16.06.2017</t>
  </si>
  <si>
    <t>61-СМР/2017 от 16.06.2017</t>
  </si>
  <si>
    <t>62-СМР/2017 от 21.06.2017</t>
  </si>
  <si>
    <t>77-СМР/2017 от 19.06.2017</t>
  </si>
  <si>
    <t>78-СМР/2017 от 19.06.2017</t>
  </si>
  <si>
    <t>80-СМР/2017 от 19.06.2017</t>
  </si>
  <si>
    <t>№71-СМР/2017
от 22.06.2017</t>
  </si>
  <si>
    <t>№71-СМР/2017 
от 22.06.2017</t>
  </si>
  <si>
    <t>73-СМР/2017 
от 19.06.2017</t>
  </si>
  <si>
    <t xml:space="preserve">74-СМР/2017 
от 26.06.2017 </t>
  </si>
  <si>
    <t>75-СМР/2017 
от 21.06.2017</t>
  </si>
  <si>
    <t>75-СМР/2017
от 21.06.2017</t>
  </si>
  <si>
    <t xml:space="preserve">76-СМР/2017 
от 19.06.2017 </t>
  </si>
  <si>
    <t>78-СМР/2017 
от 19.06.2017</t>
  </si>
  <si>
    <t>79-СМР/2017 
от 19.06.2017</t>
  </si>
  <si>
    <t>81-СМР/2017
от 19.06.2017</t>
  </si>
  <si>
    <t>82-СМР/2017
от 19.06.2017</t>
  </si>
  <si>
    <t xml:space="preserve">Фасад </t>
  </si>
  <si>
    <t>84-СМР/2017
от 19.06.2017</t>
  </si>
  <si>
    <t>86-СМР/2017
от 19.06.2017</t>
  </si>
  <si>
    <t>87-СМР/2017
от 21.06.2017</t>
  </si>
  <si>
    <t>88-СМР/2017
от 26.06.2017</t>
  </si>
  <si>
    <t>89-СМР/2017 
от 22.06.2017</t>
  </si>
  <si>
    <t>90-СМР/2017
от 20.06.2017</t>
  </si>
  <si>
    <t>91-СМР/2017
от 22.06.2017</t>
  </si>
  <si>
    <t>92-СМР/2017
от 22.06.2017</t>
  </si>
  <si>
    <t>93-СМР/2017
от 20.06.2017</t>
  </si>
  <si>
    <t>ООО "СТК"</t>
  </si>
  <si>
    <t>96-СМР/2017
от 22.06.2017</t>
  </si>
  <si>
    <t>97-СМР/2017
от 20.06.2017</t>
  </si>
  <si>
    <t>№ 23-СМР/2017 от 12.04.2017г.</t>
  </si>
  <si>
    <t>№ 94-СМР/2017
от 29.06.2017</t>
  </si>
  <si>
    <t>№ 100-СМР/2017
от 26.06.2017</t>
  </si>
  <si>
    <t>№ 105-СМР/2017</t>
  </si>
  <si>
    <t>№ 101-СМР/2017
от 29.06.2017</t>
  </si>
  <si>
    <t>№ 98-СМР/2017
от 28.04.2017</t>
  </si>
  <si>
    <t>№ 83-СМР/2017
от 29.07.2017</t>
  </si>
  <si>
    <t>№ 85-СМР/2017
от 28.06.2017</t>
  </si>
  <si>
    <t>№ 102-СМР/2017
от 30.06.2017</t>
  </si>
  <si>
    <t>№ 99-СМР/2017
от 05.07.2017</t>
  </si>
  <si>
    <t>08.10.2017г.</t>
  </si>
  <si>
    <t>27.09.2017г.</t>
  </si>
  <si>
    <t>69-СМР/2017 от 13.06.2017</t>
  </si>
  <si>
    <t xml:space="preserve">72-СМР/2017 от 22.06.2017 </t>
  </si>
  <si>
    <t xml:space="preserve">ООО СК "Высота"
</t>
  </si>
  <si>
    <t>№11-СМР/2017 от 04.05.2017</t>
  </si>
  <si>
    <t>№12-СМР/2017 от 04.05.2017</t>
  </si>
  <si>
    <t>№13-СМР/2017 от 13.04.2017</t>
  </si>
  <si>
    <t>№14-СМР/2017 от 12.04.2017</t>
  </si>
  <si>
    <t xml:space="preserve">№16-СМР/2017 от 05.05.2017 </t>
  </si>
  <si>
    <t>17-СМР/2017 от 05.05.2017</t>
  </si>
  <si>
    <t>18-СМР/2017 от 05.05.2017</t>
  </si>
  <si>
    <t>40-СМР/2017 от 30.05.2017</t>
  </si>
  <si>
    <t xml:space="preserve">41-СМР/2017  от 03.05.2017 </t>
  </si>
  <si>
    <t xml:space="preserve">42-СМР/2017 от 03.05.2017 </t>
  </si>
  <si>
    <t xml:space="preserve">43-СМР/2017 от 03.05.2017 </t>
  </si>
  <si>
    <t xml:space="preserve">№ 95-СМР/2017 от 12.07.2017 </t>
  </si>
  <si>
    <t>48-СМР/2017 от 13.06.2017</t>
  </si>
  <si>
    <t>59-СМР/2017 от 15.06.2017</t>
  </si>
  <si>
    <t>51-СМР/2017 от 05.06.2017</t>
  </si>
  <si>
    <t>52-СМР/2017 от 05.06.2017</t>
  </si>
  <si>
    <t>53-СМР/2017 от 05.06.2017</t>
  </si>
  <si>
    <t>54-СМР/2017 от 05.06.2017</t>
  </si>
  <si>
    <t>55-СМР/2017 от 05.06.2017</t>
  </si>
  <si>
    <t>56-СМР/2017 от 05.06.2017</t>
  </si>
  <si>
    <t>57-СМР/2017 от 05.06.2017</t>
  </si>
  <si>
    <t>58-СМР/2017 от 07.06.2017</t>
  </si>
  <si>
    <t>24-СМР/2017 от 20.04.2017</t>
  </si>
  <si>
    <t>27-СМР/2017 от 18.04.2017</t>
  </si>
  <si>
    <t>30-СМР/2017 от 20.04.2017</t>
  </si>
  <si>
    <t>33-СМР/2017 от 20.04.2017</t>
  </si>
  <si>
    <t>№ 104-СМР/2017 
от 21.07.2017</t>
  </si>
  <si>
    <t>№ 103-СМР/2017
от 21.07.2017</t>
  </si>
  <si>
    <t>№ 104-СМР/2017
от 21.07.2017</t>
  </si>
  <si>
    <t>.</t>
  </si>
  <si>
    <t>№ 01-ПСД/2017 от 24.07.17</t>
  </si>
  <si>
    <t>№ 05-ПСД/2017 от 17.07.2017</t>
  </si>
  <si>
    <t>ООО  СК "Техно-Строй"</t>
  </si>
  <si>
    <t>ООО СК "Техно-Строй"</t>
  </si>
  <si>
    <t>№ 02-ПСД/2017 от 24.07.2017</t>
  </si>
  <si>
    <t>ООО "Дельта"</t>
  </si>
  <si>
    <t>№ 04-ПСД/2017 от 17.07.2017</t>
  </si>
  <si>
    <t>№ 03-ПСД/2017 от 21.07.2017</t>
  </si>
  <si>
    <t>№ 106-СМР/2017 от 02.08.2017г.</t>
  </si>
  <si>
    <t>ООО СПК "Лидер"</t>
  </si>
  <si>
    <t>№ 107-СМР/2017 от 02.08.2017</t>
  </si>
  <si>
    <t>№ 108-СМР/2017 от 04.08.2017</t>
  </si>
  <si>
    <t>№ 111-СМР/2017 от 07.08.2017</t>
  </si>
  <si>
    <t>№ 114-СМР/2017 от 07.08.2017г.</t>
  </si>
  <si>
    <t>№ 116-СМР/2017 от 07.08.2017</t>
  </si>
  <si>
    <t>№ 125-СМР/2017 от 07.08.2017г.</t>
  </si>
  <si>
    <t>04.10.2017
(Теплоснабжение-12.10.2017)</t>
  </si>
  <si>
    <t>№ 122-СМР/2017 от 07.08.2017</t>
  </si>
  <si>
    <t>18.10.2017
(теплоснабжение - 20.10.2017)</t>
  </si>
  <si>
    <t>123-СМР/2017 от 11.08.2017</t>
  </si>
  <si>
    <t>№ 123-СМР/2017 от 11.08.2017</t>
  </si>
  <si>
    <t>№ 121-СМР/2017 от 11.08.2017</t>
  </si>
  <si>
    <t>20.10.1017</t>
  </si>
  <si>
    <t>№ 119-СМР/2017 от 11.08.2017</t>
  </si>
  <si>
    <t>№ 117-СМР/2017 от 11.08.2017</t>
  </si>
  <si>
    <t>№ 115-СМР/2017 от 11.08.2017</t>
  </si>
  <si>
    <t>№ 124-СМР/2017 от 11.08.2017</t>
  </si>
  <si>
    <t>№ 110-СМР/2017 от 11.08.2017</t>
  </si>
  <si>
    <t>№ 118-СМР/2017 от 11.08.2017</t>
  </si>
  <si>
    <t xml:space="preserve"> № 126-СМР/2017 от 14.08.2017</t>
  </si>
  <si>
    <t>№ 126-СМР/2017 от 14.08.2017</t>
  </si>
  <si>
    <t>№ 112-СМР/2017 от 14.08.2017 года</t>
  </si>
  <si>
    <t>№ 113-СМР/2017 от 14.08.2017</t>
  </si>
  <si>
    <t>ООО "Проектстроймонтаж"</t>
  </si>
  <si>
    <t>№ 109-СМР/2017 от 16.08.2017</t>
  </si>
  <si>
    <t>128-СМР/2017 от 18.08.2017г.</t>
  </si>
  <si>
    <t>№ 127-СМР/2017 от 21.08.2017</t>
  </si>
  <si>
    <t>№ 129-СМР/2017
от 21.08.2017</t>
  </si>
  <si>
    <t>№ 130-СМР/2017 от 21.08.2017</t>
  </si>
  <si>
    <t>132-СМР/2017 от 25.08.2017</t>
  </si>
  <si>
    <t>131-СМР/2017 от 25.08.2017</t>
  </si>
  <si>
    <t>№ 125-СМР/2017 от 15.09.2017</t>
  </si>
  <si>
    <t>134-СМР/2017 от 18.09.2017</t>
  </si>
  <si>
    <t>ООО "Регион"</t>
  </si>
  <si>
    <t>№ 136-СМР/2017 от 26.09.2017</t>
  </si>
  <si>
    <t>ООО "Скала"</t>
  </si>
  <si>
    <t>135-СМР/2017 от 25.09.2017</t>
  </si>
  <si>
    <t>137-СМР/2017 от 26.09.2017</t>
  </si>
  <si>
    <t>№ 139-СМР/2017 от 29.09.2017</t>
  </si>
  <si>
    <t>№ 140-СМР/2017 от 29.09.2017</t>
  </si>
  <si>
    <t>№ 141-СМР/2017 от 29.09.2017</t>
  </si>
  <si>
    <t>ООО СК Омега</t>
  </si>
  <si>
    <t>№ 149-СМР/2017 от 29.09.2017</t>
  </si>
  <si>
    <t>№ 149-СМР/2017 ОТ 29.09.2017</t>
  </si>
  <si>
    <t>№ 143-СМР/2017 от 02.10.2017г.</t>
  </si>
  <si>
    <t>№ 150-СМР/2017 от 02.10.2017г.</t>
  </si>
  <si>
    <t>11.11.2017г.</t>
  </si>
  <si>
    <t>№ 151-СМР/2017 от 02.10.2017г.</t>
  </si>
  <si>
    <t>01.12.2017г.</t>
  </si>
  <si>
    <t>№ 152-СМР/2017 от 02.10.2017г.</t>
  </si>
  <si>
    <t>21.12.2017г.</t>
  </si>
  <si>
    <t>02.10.2017г.</t>
  </si>
  <si>
    <t>17.12.2017г.</t>
  </si>
  <si>
    <t>№ 153-СМР/2017 от 02.10.2017</t>
  </si>
  <si>
    <t>07.12.2017г.</t>
  </si>
  <si>
    <t>№ 154-СМР/2017 от 02.10.2017</t>
  </si>
  <si>
    <t>№ 155-СМР/2017 от 02.10.2017г.</t>
  </si>
  <si>
    <t>№ 157-СМР/2017 от 02.10.2017г.</t>
  </si>
  <si>
    <t>№ 144-СМР/2017 от 03.10.2017г.</t>
  </si>
  <si>
    <t>г. Анива, ул. Дьяконова, д. 38</t>
  </si>
  <si>
    <t>г. Анива, ул. Дьяконова, д. 40</t>
  </si>
  <si>
    <t>г. Анива, ул. Дьяконова, д. 42</t>
  </si>
  <si>
    <t>№ 01-ПД/2018 от 05.09.2017</t>
  </si>
  <si>
    <t>с. Мгачи, ул. Советская, д. 17</t>
  </si>
  <si>
    <t xml:space="preserve">г. Александровск-Сахалинский, ул. Дзержинского, д. 9 </t>
  </si>
  <si>
    <t>г. Александровск-Сахалинский, ул. Цапко, д. 16</t>
  </si>
  <si>
    <t>ООО СК ТехноСтрой</t>
  </si>
  <si>
    <t>04-ПСД/2018 от 07.09.2017</t>
  </si>
  <si>
    <t>с. Быков, ул. Шахтерская, д. 14</t>
  </si>
  <si>
    <t xml:space="preserve">с. Быков, ул. Торговая, д. 3 </t>
  </si>
  <si>
    <t xml:space="preserve">с. Быков, ул. Торговая, д. 8 </t>
  </si>
  <si>
    <t>с. Быков, ул. Торговая, д. 9</t>
  </si>
  <si>
    <t>15-ПСД/2018 от 15.09.2017</t>
  </si>
  <si>
    <t>ООО СК "ТехноСтрой"</t>
  </si>
  <si>
    <t>с.Озерское, ул. Центральная, д.64</t>
  </si>
  <si>
    <t>г.Корсаков, пер.Мирный, д.2</t>
  </si>
  <si>
    <t>г.Корсаков, ул. Советская, д.25</t>
  </si>
  <si>
    <t>г.Корсаков, ул. Советская, д.27</t>
  </si>
  <si>
    <t>г.Корсаков, ул. Окружная, д.80, лит.А</t>
  </si>
  <si>
    <t>с. Озерское, ул. Центральная, д.48</t>
  </si>
  <si>
    <t>с. Озерское, ул. Центральная, д.50</t>
  </si>
  <si>
    <t>с. Озерское, ул. Центральная, д.62</t>
  </si>
  <si>
    <t>с. Озерское, ул. Центральная, д.70</t>
  </si>
  <si>
    <t>с. Озерское, ул. Центральная, д.83</t>
  </si>
  <si>
    <t>с. Озерское, ул. Центральная, д.91</t>
  </si>
  <si>
    <t>с. Озерское, ул. Центральная, д.95</t>
  </si>
  <si>
    <t>с. Соловьевка, ул. Новая, д.7</t>
  </si>
  <si>
    <t>г. Корсаков, ул. Федько, д.4</t>
  </si>
  <si>
    <t>с. Соловьевка, ул. Центральная, д.23</t>
  </si>
  <si>
    <t>с. Соловьевка, ул. Центральная, д.25</t>
  </si>
  <si>
    <t>с. Соловьевка, ул. Центральная, д.32, лит.А</t>
  </si>
  <si>
    <t>02-ПСД/2018 от 05.09.2017</t>
  </si>
  <si>
    <t>с. Рейдово, ул. Курильское шоссе, д. 8</t>
  </si>
  <si>
    <t xml:space="preserve">г. Курильск, ул. Ленинского Комсомола, д. 1  </t>
  </si>
  <si>
    <t>г. Курильск, ул. Ленинского Комсомола, д. 2</t>
  </si>
  <si>
    <t>09-ПСД/2018 от 12.09.2017</t>
  </si>
  <si>
    <t>с. Восточное, ул. Привокзальная, д. 10</t>
  </si>
  <si>
    <t>13-ПСД/2018 от 12.09.2017</t>
  </si>
  <si>
    <t>пгт. Ноглики, ул. Вокзальная, д. 1</t>
  </si>
  <si>
    <t>пгт. Ноглики, ул. Вокзальная, д. 1, лит. А</t>
  </si>
  <si>
    <t>пгт. Ноглики, ул. Пролетарская, д. 10</t>
  </si>
  <si>
    <t xml:space="preserve"> пгт. Ноглики, ул. Советская, д. 48</t>
  </si>
  <si>
    <t>пгт. Ноглики, ул. Строительная, д. 43</t>
  </si>
  <si>
    <t>пгт. Ноглики, ул. Буровиков, д. 4</t>
  </si>
  <si>
    <t>05-ПСД/2018 от 07.09.2017</t>
  </si>
  <si>
    <t xml:space="preserve"> г. Оха, ул. Ленина, д. 42</t>
  </si>
  <si>
    <t>с. Восточное, ул. Береговая, д. 15</t>
  </si>
  <si>
    <t>с. Восточное, ул. Береговая, д. 7</t>
  </si>
  <si>
    <t>с. Москальво, ул. Советская, д. 47</t>
  </si>
  <si>
    <t xml:space="preserve">г. Оха, ул. Ленина, д. 40, корп. 2 </t>
  </si>
  <si>
    <t>г. Поронайск, ул. Октябрьская, д. 67</t>
  </si>
  <si>
    <t>г. Поронайск, ул. Победы, д. 82</t>
  </si>
  <si>
    <t>с. Гастелло, ул. Речная, д. 12</t>
  </si>
  <si>
    <t>с. Гастелло, ул. Речная, д. 14</t>
  </si>
  <si>
    <t xml:space="preserve">г. Поронайск, ул. Комсомольская, д. 24 </t>
  </si>
  <si>
    <t>14-ПСД/2018 от 12.09.2017</t>
  </si>
  <si>
    <t>г. Северо-Курильск, ул. 60 лет Октября, д. 8</t>
  </si>
  <si>
    <t>г. Северо-Курильск, ул. Вилкова, д. 8</t>
  </si>
  <si>
    <t>г. Северо-Курильск, ул. Вилкова, д. 8, лит. А</t>
  </si>
  <si>
    <t>г. Северо-Курильск, ул. Вилкова, д. 9, лит. А</t>
  </si>
  <si>
    <t>г. Северо-Курильск, ул. Шутова, д. 18</t>
  </si>
  <si>
    <t>г. Северо-Курильск, ул. Шутова, д. 38</t>
  </si>
  <si>
    <t xml:space="preserve">г. Северо-Курильск, ул. 60 лет Октября, д. 13 </t>
  </si>
  <si>
    <t>18-ПСД/2018 от 15.09.2017</t>
  </si>
  <si>
    <t>пгт. Смирных, ул. Чехова, д. 1, лит. Б</t>
  </si>
  <si>
    <t xml:space="preserve"> пгт. Смирных, ул. 8 Марта, д. 31</t>
  </si>
  <si>
    <t>пгт. Смирных, ул. Чехова, д. 13</t>
  </si>
  <si>
    <t>пгт. Смирных, ул. Чехова, д. 3</t>
  </si>
  <si>
    <t>пгт. Смирных, ул. Чехова, д. 1, лит. А</t>
  </si>
  <si>
    <t>21-ПСД/2018 от 22.09.2017</t>
  </si>
  <si>
    <t>г. Томари, ул. Юбилейная, д. 24</t>
  </si>
  <si>
    <t>с. Красногорск, ул. Калинина, д. 18</t>
  </si>
  <si>
    <t>с. Красногорск, ул. Победы, д. 29</t>
  </si>
  <si>
    <t xml:space="preserve">г. Томари, ул. Юбилейная, д. 23 </t>
  </si>
  <si>
    <t>19-ПСД/2018 от 15.09.2017</t>
  </si>
  <si>
    <t>пгт. Тымовское, ул. Кировская, д. 74</t>
  </si>
  <si>
    <t>пгт. Тымовское, ул. Кировская, д. 82</t>
  </si>
  <si>
    <t>пгт. Тымовское, ул. Кировская, д. 87, лит. А</t>
  </si>
  <si>
    <t>пгт. Тымовское, ул. Кировская, д. 89, лит. А</t>
  </si>
  <si>
    <t>пгт. Тымовское, ул. Первомайская, д. 25</t>
  </si>
  <si>
    <t>пгт. Тымовское, ул. Первомайская, д. 36</t>
  </si>
  <si>
    <t>г. Углегорск, ул. Капасина, д. 11</t>
  </si>
  <si>
    <t>г. Углегорск, ул. Победы, д. 151</t>
  </si>
  <si>
    <t>г. Углегорск, ул. Победы, д. 169, лит. А</t>
  </si>
  <si>
    <t>г. Углегорск, ул. Портовая, д. 30</t>
  </si>
  <si>
    <t>г. Углегорск, ул. Приморская, д. 23</t>
  </si>
  <si>
    <t>г. Углегорск, ул. Свободная, д. 11</t>
  </si>
  <si>
    <t>г. Шахтерск, ул. Мира, д. 10</t>
  </si>
  <si>
    <t>г. Шахтерск, ул. Мира, д. 14</t>
  </si>
  <si>
    <t>г. Шахтерск, ул. Мира, д. 16, лит. А</t>
  </si>
  <si>
    <t>пгт. Бошняково, ул. Новостройка, д. 24</t>
  </si>
  <si>
    <t>с. Краснополье, ул. Юбилейная, д. 24</t>
  </si>
  <si>
    <t xml:space="preserve">г. Углегорск, ул. Бошняка, д. 4 </t>
  </si>
  <si>
    <t>20-ПСД/2018 от 22.09.2017</t>
  </si>
  <si>
    <t>г. Холмск, ул. Бульвар Дружбы, д. 1</t>
  </si>
  <si>
    <t>г. Холмск, ул. Бульвар Дружбы, д. 5</t>
  </si>
  <si>
    <t>г. Холмск, ул. Героев, д. 5</t>
  </si>
  <si>
    <t>г. Холмск, ул. Капитанская, д. 4</t>
  </si>
  <si>
    <t>с. Чехов, ул. Ленина, д. 35</t>
  </si>
  <si>
    <t>с. Яблочное, ул. Центральная, д. 90</t>
  </si>
  <si>
    <t xml:space="preserve">г. Холмск, ул. Адмирала Макарова, д. 16 </t>
  </si>
  <si>
    <t>11-ПСД/2018 от 12.09.2017</t>
  </si>
  <si>
    <t>пгт. Южно-Курильск, ул. Заводская, д. 13, лит. А</t>
  </si>
  <si>
    <t>пгт. Южно-Курильск, ул. Мира, д. 3</t>
  </si>
  <si>
    <t>пгт. Южно-Курильск, ул. Мира, д. 31 лит. А</t>
  </si>
  <si>
    <t>пгт. Южно-Курильск, ул. Мира, д. 6</t>
  </si>
  <si>
    <t xml:space="preserve">пгт. Южно-Курильск, ул. 60 лет ВЛКСМ, д. 1, лит. А </t>
  </si>
  <si>
    <t>22-ПСД/2018 от 22.09.2017</t>
  </si>
  <si>
    <t>г. Южно-Сахалинск, пр-кт. Мира, д. 5, корп. 2</t>
  </si>
  <si>
    <t>г. Южно-Сахалинск, пр-кт. Победы, д. 26</t>
  </si>
  <si>
    <t>г. Южно-Сахалинск, пр-кт. Победы, д. 6, лит. А</t>
  </si>
  <si>
    <t>г. Южно-Сахалинск, пр-кт. Победы, д. 75</t>
  </si>
  <si>
    <t>г. Южно-Сахалинск, пр-кт. Мира, д. 192, лит. А</t>
  </si>
  <si>
    <t>03-ПСД/2018 от 07.09.2017</t>
  </si>
  <si>
    <t>п/р Луговое, ул. 2-я Железнодорожная, д. 43</t>
  </si>
  <si>
    <t>п/р Луговое, ул. 2-я Пионерская, д. 38</t>
  </si>
  <si>
    <t>п/р Луговое, ул. Дружбы, д. 101</t>
  </si>
  <si>
    <t>п/р Луговое, ул. Дружбы, д. 93</t>
  </si>
  <si>
    <t>п/р Луговое, ул. Дружбы, д. 95</t>
  </si>
  <si>
    <t>п/р Луговое, ул. Дружбы, д. 97</t>
  </si>
  <si>
    <t xml:space="preserve">п/р Ново-Александровск, пер. Горького, д. 14 </t>
  </si>
  <si>
    <t>п/р Ново-Александровск, пер. Железнодорожный, д. 11</t>
  </si>
  <si>
    <t>п/р Ново-Александровск, пер. Железнодорожный, д. 15</t>
  </si>
  <si>
    <t>п/р Ново-Александровск, ул. 2-я Комсомольская, д. 11</t>
  </si>
  <si>
    <t>п/р Ново-Александровск, ул. 2-я Комсомольская, д. 9</t>
  </si>
  <si>
    <t>п/р Ново-Александровск, ул. 2-я Красносельская, д. 24</t>
  </si>
  <si>
    <t>п/р Ново-Александровск, ул. 2-я Красносельская, д. 28</t>
  </si>
  <si>
    <t xml:space="preserve">пер. Отдаленный, д. 13, лит. А </t>
  </si>
  <si>
    <t>г. Южно-Сахалинск, пр-т Коммунистический, д. 7</t>
  </si>
  <si>
    <t>08-ПСД/2018 от 05.09.2017</t>
  </si>
  <si>
    <t>г. Южно-Сахалинск ул. Вокзальная,13</t>
  </si>
  <si>
    <t>г. Южно-Сахалинск, Комсомольская, д. 152</t>
  </si>
  <si>
    <t>г. Южно-Сахалинск, ул. Курильская, д.12</t>
  </si>
  <si>
    <t>г. Южно-Сахалинск, ул. Ленина. д.166</t>
  </si>
  <si>
    <t>г. Южно-Сахалинск, ул. Ленина. д.171</t>
  </si>
  <si>
    <t>г. Южно-Сахалинск, ул. Ленина. д.217</t>
  </si>
  <si>
    <t>г. Южно-Сахалинск, ул. Ленина. д.248</t>
  </si>
  <si>
    <t xml:space="preserve">г. Южно-Сахалинск, ул. Ленина, д.268 лит А </t>
  </si>
  <si>
    <t>12-ПСД/2018 от 12.09.2017</t>
  </si>
  <si>
    <t>проезд. Спортивный д. 11</t>
  </si>
  <si>
    <t>проезд. Спортивный д. 15</t>
  </si>
  <si>
    <t>проезд. Спортивный д. 9 лит. А</t>
  </si>
  <si>
    <t>с. Дальнее ул. Студенческая д. 20</t>
  </si>
  <si>
    <t>с. Елочки ул. Центральная д. 8</t>
  </si>
  <si>
    <t>ул. Амурская д. 157</t>
  </si>
  <si>
    <t>ул. Амурская д. 167</t>
  </si>
  <si>
    <t xml:space="preserve">ул. Амурская д. 174 </t>
  </si>
  <si>
    <t>23-ПСД/2018 от 22.09.2017</t>
  </si>
  <si>
    <t>г. Южно-Сахалинск, ул. Ленина, д.279</t>
  </si>
  <si>
    <t>г. Южно-Сахалинск, ул. Ленина, д.302</t>
  </si>
  <si>
    <t>г. Южно-Сахалинск, ул. Ленина, д.491</t>
  </si>
  <si>
    <t>г. Южно-Сахалинск, ул. Невельская, д.11</t>
  </si>
  <si>
    <t>г. Южно-Сахалинск, ул. Невельская, д.27</t>
  </si>
  <si>
    <t>г. Южно-Сахалинск, ул. Пограничная, д.63</t>
  </si>
  <si>
    <t>г. Южно-Сахалинск, ул. Саранская, д.11</t>
  </si>
  <si>
    <t>г. Южно-Сахалинск, ул. Саранская, д.13, лит. А</t>
  </si>
  <si>
    <t>г. Южно-Сахалинск, ул. Тихоокеанская, д.6, лит. А</t>
  </si>
  <si>
    <t>г. Южно-Сахалинск, ул. Тихоокеанская, д.8</t>
  </si>
  <si>
    <t>г. Южно-Сахалинск, ул. Украинская, д.111, лит.А</t>
  </si>
  <si>
    <t>г. Южно-Сахалинск, ул. Фабричная, д.20</t>
  </si>
  <si>
    <t>г. Южно-Сахалинск, ул. Физкультурная, д.128</t>
  </si>
  <si>
    <t>24-ПСД/2018 от 22.09.2017</t>
  </si>
  <si>
    <t>06-ПСД/2018 от 07.09.2017</t>
  </si>
  <si>
    <t>07-ПСД/2018 от 07.09.2017</t>
  </si>
  <si>
    <t xml:space="preserve">с. Горнозаводск, ул. Советская, д.11 лит А </t>
  </si>
  <si>
    <t xml:space="preserve">с. Горнозаводск, ул. Советская, д.13 лит А </t>
  </si>
  <si>
    <t>с. Горнозаводск, ул. Советская, д.42</t>
  </si>
  <si>
    <t>10-ПСД/2018 от 12.09.2017</t>
  </si>
  <si>
    <t>138-СМР/2017 от 05.10.2017</t>
  </si>
  <si>
    <t>142-СМР/2017 от 05.10.2017</t>
  </si>
  <si>
    <t>158-СМР/2017 от 05.10.2017</t>
  </si>
  <si>
    <t>ООО СК Высота</t>
  </si>
  <si>
    <t>159-СМР/2017 от 05.10.2017</t>
  </si>
  <si>
    <t>145-СМР/2017 от 06.10.2017</t>
  </si>
  <si>
    <t>161-СМР/2017 от 06.10.2017</t>
  </si>
  <si>
    <t>162-СМР/2017 от 06.10.2017</t>
  </si>
  <si>
    <t>163-СМР/2017 от 06.10.2017</t>
  </si>
  <si>
    <t>156-СМР/2017 от 11.10.2017</t>
  </si>
  <si>
    <t>120-СМР/2017 от 12.10.2017</t>
  </si>
  <si>
    <t>№ 120-СМР/2017 от 12.10.2017</t>
  </si>
  <si>
    <t>160-СМР/2017 от 12.10.2017</t>
  </si>
  <si>
    <t>ООО СК Эверест</t>
  </si>
  <si>
    <t>164-СМР/2017 от 13.10.2017</t>
  </si>
  <si>
    <t>165-СМР/2017 от 13.10.2017</t>
  </si>
  <si>
    <t>166-СМР/2017 от 16.10.2017</t>
  </si>
  <si>
    <t>167-СМР/2017 от 16.10.2017</t>
  </si>
  <si>
    <t>ООО СКФ Рубин</t>
  </si>
  <si>
    <t>202.10.2017</t>
  </si>
  <si>
    <t xml:space="preserve">44-СМР/2017 от 03.05.2017 </t>
  </si>
  <si>
    <t>45-СМР/2017 от 03.05.2017 РТС265А170048</t>
  </si>
  <si>
    <t>гос. экспертиза</t>
  </si>
  <si>
    <t>Государственная экспертиза</t>
  </si>
  <si>
    <t>ОАУ "Управление государственной экспертизы Сахалинской области"</t>
  </si>
  <si>
    <t>244-ДСС-17-С от 27.11.2017г.</t>
  </si>
  <si>
    <t>233-ДСС-17-С от 23.11.2017г.</t>
  </si>
  <si>
    <t>234-ДСС-17-С от 23.11.2017г.</t>
  </si>
  <si>
    <t>235-ДСС-17-С от 23.11.2017г.</t>
  </si>
  <si>
    <t>236-ДСС-17-С от 23.11.2017г.</t>
  </si>
  <si>
    <t>237-ДСС-17-С от 23.11.2017г.</t>
  </si>
  <si>
    <t>245-ДСС-17-С от 23.11.2017г.</t>
  </si>
  <si>
    <t>246-ДСС-17-С от 23.11.2017г.</t>
  </si>
  <si>
    <t>г. Корсаков, пер. Мирный, д. 2</t>
  </si>
  <si>
    <t>г. Корсаков, ул. Советская, д. 25</t>
  </si>
  <si>
    <t>г. Корсаков, ул. Советская, д. 27</t>
  </si>
  <si>
    <t>с. Озерское, ул. Центральная, д. 62</t>
  </si>
  <si>
    <t>с. Озерское, ул. Центральная, д. 64</t>
  </si>
  <si>
    <t>с. Озерское, ул. Центральная, д. 95</t>
  </si>
  <si>
    <t>Гос. экспертиза на 2018г.</t>
  </si>
  <si>
    <t>№ 253-ДСС-17-С от 07.12.2017</t>
  </si>
  <si>
    <t>№ 255-ДСС-17-С от 07.12.2017</t>
  </si>
  <si>
    <t>№ 257-ДСС-17-С от 07.12.2017</t>
  </si>
  <si>
    <t>№ 254-ДСС-17-С от 07.12.2017</t>
  </si>
  <si>
    <t>№ 260-ДСС-17-С от 07.12.2017</t>
  </si>
  <si>
    <t>№ 258-ДСС-17-С от 07.12.2017</t>
  </si>
  <si>
    <t>№ 259-ДСС-17-С от 07.12.2017</t>
  </si>
  <si>
    <t>30 рабочих дней с момента получения оплаты</t>
  </si>
  <si>
    <t>№ 263-ДСС-17-С от 07.12.2017</t>
  </si>
  <si>
    <t>исключается из плана</t>
  </si>
  <si>
    <t>искл.из плана</t>
  </si>
  <si>
    <t>искл. из плана</t>
  </si>
  <si>
    <t>с. Озерское, ул. Центральная, д. 91</t>
  </si>
  <si>
    <t>с. Соловьевка, ул. Центральная, д. 25</t>
  </si>
  <si>
    <t>с. Соловьевка, ул. Центральная, д. 32, лит. А</t>
  </si>
  <si>
    <t>г. Корсаков, ул. Федько, д. 4</t>
  </si>
  <si>
    <t>№ 269-ДСС-17-С от 08.12.2017</t>
  </si>
  <si>
    <t>№ 268-ДСС-17-С от 08.12.2017</t>
  </si>
  <si>
    <t>№ 266-ДСС-17-С от 08.12.2017</t>
  </si>
  <si>
    <t>№ 267-ДСС-17-С от 08.12.2017</t>
  </si>
  <si>
    <t>248-ДСС-17-С от 12.12.2017г.</t>
  </si>
  <si>
    <t>249-ДСС-17-С от 27.11.2017г.</t>
  </si>
  <si>
    <t>с. Соловьёвка, ул. Центральная, д. 23</t>
  </si>
  <si>
    <t>с. Соловьёвка, ул. Новая, д. 7</t>
  </si>
  <si>
    <t>с. Озерское, ул. Центральная, д. 83</t>
  </si>
  <si>
    <t>с. Озерское, ул. Центральная, д. 50</t>
  </si>
  <si>
    <t>с. Озерское, ул. Центральная, д. 48</t>
  </si>
  <si>
    <t>№ 261-ДСС-17-С от 07.12.2017</t>
  </si>
  <si>
    <t>№ 256-ДСС-17-С от 21.12.2017</t>
  </si>
  <si>
    <t>№ 264-ДСС-17-С от 21.12.2017</t>
  </si>
  <si>
    <t>№ 262-ДСС-17-С от 21.12.2017</t>
  </si>
  <si>
    <t>№ 265-ДСС-17-С</t>
  </si>
  <si>
    <t>Плановая стоимость работы (услуги) по краткосрочному плану</t>
  </si>
  <si>
    <t>с. Мгачи, ул. Советская,   д. 1</t>
  </si>
  <si>
    <t>г.Южно-Сахалинск, Коммунистический пр-т, 21 А</t>
  </si>
  <si>
    <t>г.Южно-Сахалинск, Коммунистический пр-т, 21 Б</t>
  </si>
  <si>
    <t>г. Северо-Курильск ул. Шутова, д. 18</t>
  </si>
  <si>
    <t>№ 25-ДСС-18-С от 18.01.2018</t>
  </si>
  <si>
    <t>№ 26-ДСС-18-С от 18.01.2018</t>
  </si>
  <si>
    <t>В течении 30 рабочих дней с момента оплаты</t>
  </si>
  <si>
    <t>г. Оха, ул. Ленина, 42</t>
  </si>
  <si>
    <t>г. Южно-Сахалинск, пр-кт Мира, д.5, корп. 2</t>
  </si>
  <si>
    <t>№ 28-ДСС-18-С от 18.01.2018г.</t>
  </si>
  <si>
    <t>№ 21-ДСС-18-С от 18.01.2018</t>
  </si>
  <si>
    <t>№ 23-ДСС-18-С от 18.01.2018</t>
  </si>
  <si>
    <t>с. Ябочное, ул. Центральная, 90</t>
  </si>
  <si>
    <t>№ 20-ДСС-18-С от 18.01.2018</t>
  </si>
  <si>
    <t>№ 22-ДСС-18-С от 18.01.2018</t>
  </si>
  <si>
    <t>№ 24-ДСС-18-С от 18.01.2018г.</t>
  </si>
  <si>
    <t>№ 27-ДСС-18-С от 18.01.2018</t>
  </si>
  <si>
    <t>№ 18-ДСС-18-С от 18.01.2018</t>
  </si>
  <si>
    <t>№ 16-ДСС-18-С от 18.01.2018г</t>
  </si>
  <si>
    <t>№ 19-ДСС-18-С от 18.01.2018г.</t>
  </si>
  <si>
    <t>№ 37-ДСС-18-С от 22.01.2018</t>
  </si>
  <si>
    <t>№ 36-ДСС-18-С от 22.01.2018</t>
  </si>
  <si>
    <t xml:space="preserve">с. Некрасовка, ул. Октяборьская, д. 16 </t>
  </si>
  <si>
    <t>№ 35-ДСС-18-С от 22.01.2018</t>
  </si>
  <si>
    <t>№ 38-ДСС-18-С от 22.01.2018</t>
  </si>
  <si>
    <t>г. Северо-Курильск,  ул. 60 лет Октября, 13</t>
  </si>
  <si>
    <t>№ 39-ДСС-18-С от 22.01.2018</t>
  </si>
  <si>
    <t>г. Северо-Курильск,  ул. Вилкова, д.8</t>
  </si>
  <si>
    <t>с. Некрасовка, ул. Октяборьская, д. 99</t>
  </si>
  <si>
    <t>№ 34-ДСС-18-С от 22.01.2018</t>
  </si>
  <si>
    <t>№ 43-ДСС-18-С от 23.01.2018</t>
  </si>
  <si>
    <t>№ 44-ДСС-18-С от 23.01.2018</t>
  </si>
  <si>
    <t>пгт. Смирных, ул. Чехова, д. 1 лит. Б</t>
  </si>
  <si>
    <t>№ 40-ДСС-18-С от 23.01.2018</t>
  </si>
  <si>
    <t>пгт. Смирных, ул. Чехова, д.3</t>
  </si>
  <si>
    <t>№ 41-ДСС-18-С от 23.01.2018</t>
  </si>
  <si>
    <t>г. Южно-Сахалинск, ул. Саранская, д. 11</t>
  </si>
  <si>
    <t>№ 42-ДСС-18-С от 23.01.2018</t>
  </si>
  <si>
    <t>с. Горназоводск, ул. Советская, 13</t>
  </si>
  <si>
    <t>№ 2-ДДС-18-С от 15.01.2018</t>
  </si>
  <si>
    <t>с. Горназоводск, ул. Советская, 11А</t>
  </si>
  <si>
    <t>№ 1-ДДС-18-С от 15.01.2018</t>
  </si>
  <si>
    <t>с. Горназоводск, ул. Советская, 42</t>
  </si>
  <si>
    <t>№ 3-ДСС-18-С от 15.01.2018</t>
  </si>
  <si>
    <t>№ 5-ДСС-18-С от 15.01.2018</t>
  </si>
  <si>
    <t>№ 4-ДСС-18-С от 15.01.2018</t>
  </si>
  <si>
    <t>№ 6-ДСС-18-С от 15.01.2018</t>
  </si>
  <si>
    <t>№ 7-ДСС-18-С от 15.01.2018</t>
  </si>
  <si>
    <t>13-ДСС-18-С от 15.01.2018</t>
  </si>
  <si>
    <t>25-ПСД/2018 от 29.01.2018</t>
  </si>
  <si>
    <t>№ 33-ДСС-18-С от 21.01.2018</t>
  </si>
  <si>
    <t>№ 17-ДСС-18-С от 17.01.2018г</t>
  </si>
  <si>
    <t>г. Оха, ул. Ленина, 40, корп. 2</t>
  </si>
  <si>
    <t>г. Северо-Курильск, ул. Вилкова, д.8А</t>
  </si>
  <si>
    <t>№ 32-ДСС-18-С от19.01.2018</t>
  </si>
  <si>
    <t>г.Южно-Сахалинск,  пр. Коммунистический, д.7</t>
  </si>
  <si>
    <t>№ 31-ДСС-18-С от 19.01.2018</t>
  </si>
  <si>
    <t>пгт. Смирных, ул. Чехова, 13</t>
  </si>
  <si>
    <t>№ 49-ДСС-18-С от 30.01.2018</t>
  </si>
  <si>
    <t>пгт. Смирных, ул. Чехова, д. 1 лит. А</t>
  </si>
  <si>
    <t>№ 50-ДСС-18-С от 30.01.2018</t>
  </si>
  <si>
    <t>№ 45-ДСС-18-С от 30.01.2018</t>
  </si>
  <si>
    <t>г.Южно-Сахалинск, ул. Тихоокеанская, 8</t>
  </si>
  <si>
    <t>№ 46-ДСС-18-С от 30.01.2018</t>
  </si>
  <si>
    <t>г.Южно-Сахалинск, ул. Пограничная, 63</t>
  </si>
  <si>
    <t>№ 47-ДСС-18-С от 30.01.2018</t>
  </si>
  <si>
    <t>г.Южно-Сахалинск, ул. Невельская, 11</t>
  </si>
  <si>
    <t>№ 48-ДСС-18-С от 30.01.2018</t>
  </si>
  <si>
    <t>г. Северо-Курильск, ул. Вилкова, д.9</t>
  </si>
  <si>
    <t xml:space="preserve">№ 51-ДСС-18-С </t>
  </si>
  <si>
    <t>г.Южно-Сахалинск, ул. Саранская, 13, лит.А</t>
  </si>
  <si>
    <t xml:space="preserve">ул. Амурская д. 157 </t>
  </si>
  <si>
    <t>№ 67-ДСС-18-С от 02.02.2018</t>
  </si>
  <si>
    <t>№ 66-ДСС-18-С от 02.02.2018</t>
  </si>
  <si>
    <t>№ 68-ДСС-18-С от 02.02.2018</t>
  </si>
  <si>
    <t>№ 69-ДСС-18-С от 02.02.2018</t>
  </si>
  <si>
    <t>№ 70-ДСС-18-С от 02.02.2018</t>
  </si>
  <si>
    <t>№ 59-ДСС-18-С от 02.02.2018</t>
  </si>
  <si>
    <t>№ 60-ДСС-18-С от 02.02.2018</t>
  </si>
  <si>
    <t>№ 62-ДСС-18-С от 02.02.2018</t>
  </si>
  <si>
    <t>№ 63-ДСС-18-С от 02.02.2018</t>
  </si>
  <si>
    <t>№ 64-ДСС-18-С от 02.02.2018</t>
  </si>
  <si>
    <t>№ 65-ДСС-18-С от 02.02.2018</t>
  </si>
  <si>
    <t>№ 73-ДСС-18-С от 02.02.2018</t>
  </si>
  <si>
    <t>№ 75-ДСС-18-С от 07.02.2018</t>
  </si>
  <si>
    <t>" 74-ДСС-18-С от 07.02.2018</t>
  </si>
  <si>
    <t>№ 78-ДСС-18-С от 07.02.2018</t>
  </si>
  <si>
    <t>№ 77-ДСС-18-С от 07.02.2018</t>
  </si>
  <si>
    <t>№ 76-ДСС-18-С от 07.02.2018</t>
  </si>
  <si>
    <t>г. Северо-Курильск, ул. 60 лет Октября, д.8</t>
  </si>
  <si>
    <t>№ 87-ДСС-18-С от 12.02.2018</t>
  </si>
  <si>
    <t>Сведения о выполнении работ (услуг) по капитальному ремонту  в рамках реализации краткосрочного плана 2017 года реализации  региональной программы
 капитального ремонта общего имущества в многоквартирных домах на  01.03.2018г.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</si>
</sst>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1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13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sz val="13"/>
      <color theme="1"/>
      <name val="Calibri"/>
      <family val="2"/>
      <charset val="204"/>
      <scheme val="minor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5" fillId="0" borderId="0"/>
    <xf numFmtId="0" fontId="6" fillId="0" borderId="0"/>
    <xf numFmtId="0" fontId="7" fillId="0" borderId="0"/>
    <xf numFmtId="0" fontId="7" fillId="0" borderId="0"/>
  </cellStyleXfs>
  <cellXfs count="473">
    <xf numFmtId="0" fontId="0" fillId="0" borderId="0" xfId="0"/>
    <xf numFmtId="4" fontId="2" fillId="0" borderId="0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center" wrapText="1"/>
    </xf>
    <xf numFmtId="1" fontId="8" fillId="0" borderId="18" xfId="0" applyNumberFormat="1" applyFont="1" applyFill="1" applyBorder="1" applyAlignment="1">
      <alignment horizontal="center" vertical="center" wrapText="1"/>
    </xf>
    <xf numFmtId="1" fontId="8" fillId="0" borderId="19" xfId="0" applyNumberFormat="1" applyFont="1" applyFill="1" applyBorder="1" applyAlignment="1">
      <alignment horizontal="center" vertical="center" wrapText="1"/>
    </xf>
    <xf numFmtId="1" fontId="8" fillId="0" borderId="25" xfId="0" applyNumberFormat="1" applyFont="1" applyFill="1" applyBorder="1" applyAlignment="1">
      <alignment horizontal="center" vertical="center" wrapText="1"/>
    </xf>
    <xf numFmtId="0" fontId="8" fillId="0" borderId="19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4" fontId="10" fillId="0" borderId="14" xfId="0" applyNumberFormat="1" applyFont="1" applyFill="1" applyBorder="1" applyAlignment="1">
      <alignment horizontal="center" vertical="center" wrapText="1"/>
    </xf>
    <xf numFmtId="0" fontId="8" fillId="0" borderId="7" xfId="0" applyNumberFormat="1" applyFont="1" applyFill="1" applyBorder="1" applyAlignment="1">
      <alignment horizontal="center" vertical="center" wrapText="1"/>
    </xf>
    <xf numFmtId="4" fontId="8" fillId="0" borderId="7" xfId="0" applyNumberFormat="1" applyFont="1" applyFill="1" applyBorder="1" applyAlignment="1">
      <alignment horizontal="center" vertical="center" wrapText="1"/>
    </xf>
    <xf numFmtId="14" fontId="8" fillId="0" borderId="7" xfId="0" applyNumberFormat="1" applyFont="1" applyFill="1" applyBorder="1" applyAlignment="1">
      <alignment horizontal="center" vertical="center" wrapText="1"/>
    </xf>
    <xf numFmtId="0" fontId="10" fillId="0" borderId="7" xfId="0" applyNumberFormat="1" applyFont="1" applyFill="1" applyBorder="1" applyAlignment="1">
      <alignment horizontal="center" vertical="center" wrapText="1"/>
    </xf>
    <xf numFmtId="4" fontId="10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4" fontId="10" fillId="0" borderId="32" xfId="0" applyNumberFormat="1" applyFont="1" applyFill="1" applyBorder="1" applyAlignment="1">
      <alignment horizontal="center" vertical="center" wrapText="1"/>
    </xf>
    <xf numFmtId="4" fontId="11" fillId="0" borderId="7" xfId="0" applyNumberFormat="1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4" fontId="11" fillId="0" borderId="26" xfId="0" applyNumberFormat="1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wrapText="1"/>
    </xf>
    <xf numFmtId="4" fontId="10" fillId="0" borderId="26" xfId="0" applyNumberFormat="1" applyFont="1" applyFill="1" applyBorder="1" applyAlignment="1">
      <alignment horizontal="center" vertical="center" wrapText="1"/>
    </xf>
    <xf numFmtId="0" fontId="10" fillId="0" borderId="26" xfId="0" applyNumberFormat="1" applyFont="1" applyFill="1" applyBorder="1" applyAlignment="1">
      <alignment horizontal="center" vertical="center" wrapText="1"/>
    </xf>
    <xf numFmtId="0" fontId="9" fillId="0" borderId="7" xfId="0" applyNumberFormat="1" applyFont="1" applyFill="1" applyBorder="1" applyAlignment="1">
      <alignment horizontal="center" vertical="center" wrapText="1"/>
    </xf>
    <xf numFmtId="0" fontId="9" fillId="0" borderId="20" xfId="0" applyNumberFormat="1" applyFont="1" applyFill="1" applyBorder="1" applyAlignment="1">
      <alignment horizontal="center" vertical="center" wrapText="1"/>
    </xf>
    <xf numFmtId="4" fontId="9" fillId="0" borderId="0" xfId="0" applyNumberFormat="1" applyFont="1" applyFill="1" applyBorder="1" applyAlignment="1">
      <alignment horizontal="center" vertical="center" wrapText="1"/>
    </xf>
    <xf numFmtId="0" fontId="8" fillId="0" borderId="1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4" fontId="8" fillId="0" borderId="14" xfId="0" applyNumberFormat="1" applyFont="1" applyFill="1" applyBorder="1" applyAlignment="1">
      <alignment horizontal="center" vertical="center" wrapText="1"/>
    </xf>
    <xf numFmtId="9" fontId="9" fillId="0" borderId="19" xfId="1" applyFont="1" applyFill="1" applyBorder="1" applyAlignment="1">
      <alignment horizontal="center" vertical="center" wrapText="1"/>
    </xf>
    <xf numFmtId="4" fontId="9" fillId="0" borderId="19" xfId="0" applyNumberFormat="1" applyFont="1" applyFill="1" applyBorder="1" applyAlignment="1">
      <alignment horizontal="center" vertical="center" wrapText="1"/>
    </xf>
    <xf numFmtId="14" fontId="9" fillId="0" borderId="19" xfId="0" applyNumberFormat="1" applyFont="1" applyFill="1" applyBorder="1" applyAlignment="1">
      <alignment horizontal="center" vertical="center" wrapText="1"/>
    </xf>
    <xf numFmtId="0" fontId="9" fillId="0" borderId="19" xfId="0" applyNumberFormat="1" applyFont="1" applyFill="1" applyBorder="1" applyAlignment="1">
      <alignment horizontal="center" vertical="center" wrapText="1"/>
    </xf>
    <xf numFmtId="4" fontId="8" fillId="0" borderId="11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center" vertical="center" wrapText="1"/>
    </xf>
    <xf numFmtId="4" fontId="9" fillId="0" borderId="7" xfId="0" applyNumberFormat="1" applyFont="1" applyFill="1" applyBorder="1" applyAlignment="1">
      <alignment horizontal="center" vertical="center" wrapText="1"/>
    </xf>
    <xf numFmtId="14" fontId="9" fillId="0" borderId="25" xfId="0" applyNumberFormat="1" applyFont="1" applyFill="1" applyBorder="1" applyAlignment="1">
      <alignment horizontal="center" vertical="center" wrapText="1"/>
    </xf>
    <xf numFmtId="9" fontId="9" fillId="0" borderId="7" xfId="1" applyFont="1" applyFill="1" applyBorder="1" applyAlignment="1">
      <alignment horizontal="center" vertical="center" wrapText="1"/>
    </xf>
    <xf numFmtId="14" fontId="9" fillId="0" borderId="16" xfId="0" applyNumberFormat="1" applyFont="1" applyFill="1" applyBorder="1" applyAlignment="1">
      <alignment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12" fillId="0" borderId="7" xfId="0" applyNumberFormat="1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1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horizontal="center" vertical="center" wrapText="1"/>
    </xf>
    <xf numFmtId="4" fontId="10" fillId="0" borderId="7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 wrapText="1"/>
    </xf>
    <xf numFmtId="14" fontId="9" fillId="0" borderId="7" xfId="0" applyNumberFormat="1" applyFont="1" applyFill="1" applyBorder="1" applyAlignment="1">
      <alignment horizontal="center" vertical="center" wrapText="1"/>
    </xf>
    <xf numFmtId="14" fontId="9" fillId="0" borderId="1" xfId="0" applyNumberFormat="1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4" fontId="2" fillId="0" borderId="21" xfId="0" applyNumberFormat="1" applyFont="1" applyFill="1" applyBorder="1" applyAlignment="1">
      <alignment horizontal="center" vertical="center" wrapText="1"/>
    </xf>
    <xf numFmtId="0" fontId="9" fillId="0" borderId="26" xfId="0" applyNumberFormat="1" applyFont="1" applyFill="1" applyBorder="1" applyAlignment="1">
      <alignment horizontal="center" vertical="center" wrapText="1"/>
    </xf>
    <xf numFmtId="4" fontId="14" fillId="0" borderId="7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4" fontId="9" fillId="0" borderId="1" xfId="0" applyNumberFormat="1" applyFont="1" applyFill="1" applyBorder="1" applyAlignment="1">
      <alignment vertical="center" wrapText="1"/>
    </xf>
    <xf numFmtId="14" fontId="9" fillId="0" borderId="1" xfId="0" applyNumberFormat="1" applyFont="1" applyFill="1" applyBorder="1" applyAlignment="1">
      <alignment vertical="center" wrapText="1"/>
    </xf>
    <xf numFmtId="9" fontId="9" fillId="0" borderId="30" xfId="1" applyFont="1" applyFill="1" applyBorder="1" applyAlignment="1">
      <alignment horizontal="center" vertical="center" wrapText="1"/>
    </xf>
    <xf numFmtId="4" fontId="9" fillId="0" borderId="30" xfId="0" applyNumberFormat="1" applyFont="1" applyFill="1" applyBorder="1" applyAlignment="1">
      <alignment horizontal="center" vertical="center" wrapText="1"/>
    </xf>
    <xf numFmtId="14" fontId="9" fillId="0" borderId="30" xfId="0" applyNumberFormat="1" applyFont="1" applyFill="1" applyBorder="1" applyAlignment="1">
      <alignment horizontal="center" vertical="center" wrapText="1"/>
    </xf>
    <xf numFmtId="0" fontId="9" fillId="0" borderId="30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9" fillId="0" borderId="20" xfId="0" applyNumberFormat="1" applyFont="1" applyFill="1" applyBorder="1" applyAlignment="1">
      <alignment horizontal="center" vertical="center" wrapText="1"/>
    </xf>
    <xf numFmtId="9" fontId="9" fillId="0" borderId="20" xfId="1" applyFont="1" applyFill="1" applyBorder="1" applyAlignment="1">
      <alignment horizontal="center" vertical="center" wrapText="1"/>
    </xf>
    <xf numFmtId="14" fontId="9" fillId="0" borderId="20" xfId="0" applyNumberFormat="1" applyFont="1" applyFill="1" applyBorder="1" applyAlignment="1">
      <alignment horizontal="center" vertical="center" wrapText="1"/>
    </xf>
    <xf numFmtId="9" fontId="9" fillId="0" borderId="1" xfId="1" applyFont="1" applyFill="1" applyBorder="1" applyAlignment="1">
      <alignment horizontal="center" vertical="center" wrapText="1"/>
    </xf>
    <xf numFmtId="14" fontId="9" fillId="0" borderId="29" xfId="0" applyNumberFormat="1" applyFont="1" applyFill="1" applyBorder="1" applyAlignment="1">
      <alignment horizontal="center" vertical="center" wrapText="1"/>
    </xf>
    <xf numFmtId="9" fontId="9" fillId="0" borderId="20" xfId="1" applyFont="1" applyFill="1" applyBorder="1" applyAlignment="1">
      <alignment horizontal="center" vertical="top" wrapText="1"/>
    </xf>
    <xf numFmtId="4" fontId="9" fillId="0" borderId="20" xfId="0" applyNumberFormat="1" applyFont="1" applyFill="1" applyBorder="1" applyAlignment="1">
      <alignment horizontal="center" vertical="top" wrapText="1"/>
    </xf>
    <xf numFmtId="14" fontId="9" fillId="0" borderId="20" xfId="0" applyNumberFormat="1" applyFont="1" applyFill="1" applyBorder="1" applyAlignment="1">
      <alignment horizontal="center" vertical="top" wrapText="1"/>
    </xf>
    <xf numFmtId="0" fontId="9" fillId="0" borderId="20" xfId="0" applyNumberFormat="1" applyFont="1" applyFill="1" applyBorder="1" applyAlignment="1">
      <alignment horizontal="center" vertical="top" wrapText="1"/>
    </xf>
    <xf numFmtId="9" fontId="9" fillId="0" borderId="1" xfId="1" applyFont="1" applyFill="1" applyBorder="1" applyAlignment="1">
      <alignment horizontal="center" vertical="top" wrapText="1"/>
    </xf>
    <xf numFmtId="4" fontId="9" fillId="0" borderId="1" xfId="0" applyNumberFormat="1" applyFont="1" applyFill="1" applyBorder="1" applyAlignment="1">
      <alignment horizontal="center" vertical="top" wrapText="1"/>
    </xf>
    <xf numFmtId="14" fontId="9" fillId="0" borderId="1" xfId="0" applyNumberFormat="1" applyFont="1" applyFill="1" applyBorder="1" applyAlignment="1">
      <alignment horizontal="center" vertical="top" wrapText="1"/>
    </xf>
    <xf numFmtId="0" fontId="9" fillId="0" borderId="1" xfId="0" applyNumberFormat="1" applyFont="1" applyFill="1" applyBorder="1" applyAlignment="1">
      <alignment horizontal="center" vertical="top" wrapText="1"/>
    </xf>
    <xf numFmtId="4" fontId="2" fillId="0" borderId="1" xfId="0" applyNumberFormat="1" applyFont="1" applyFill="1" applyBorder="1" applyAlignment="1">
      <alignment horizontal="center" vertical="top" wrapText="1"/>
    </xf>
    <xf numFmtId="9" fontId="9" fillId="0" borderId="25" xfId="1" applyFont="1" applyFill="1" applyBorder="1" applyAlignment="1">
      <alignment horizontal="center" vertical="center" wrapText="1"/>
    </xf>
    <xf numFmtId="4" fontId="9" fillId="0" borderId="25" xfId="0" applyNumberFormat="1" applyFont="1" applyFill="1" applyBorder="1" applyAlignment="1">
      <alignment horizontal="center" vertical="center" wrapText="1"/>
    </xf>
    <xf numFmtId="0" fontId="9" fillId="0" borderId="25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left" vertical="top" wrapText="1"/>
    </xf>
    <xf numFmtId="4" fontId="10" fillId="0" borderId="1" xfId="0" applyNumberFormat="1" applyFont="1" applyFill="1" applyBorder="1" applyAlignment="1">
      <alignment horizontal="center" vertical="top" wrapText="1"/>
    </xf>
    <xf numFmtId="0" fontId="9" fillId="0" borderId="17" xfId="0" applyFont="1" applyFill="1" applyBorder="1" applyAlignment="1">
      <alignment horizontal="center" vertical="center" wrapText="1"/>
    </xf>
    <xf numFmtId="0" fontId="10" fillId="0" borderId="11" xfId="0" applyNumberFormat="1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center" vertical="center" wrapText="1"/>
    </xf>
    <xf numFmtId="4" fontId="11" fillId="0" borderId="17" xfId="0" applyNumberFormat="1" applyFont="1" applyFill="1" applyBorder="1" applyAlignment="1">
      <alignment horizontal="center" vertical="center" wrapText="1"/>
    </xf>
    <xf numFmtId="4" fontId="10" fillId="0" borderId="17" xfId="0" applyNumberFormat="1" applyFont="1" applyFill="1" applyBorder="1" applyAlignment="1">
      <alignment horizontal="center" vertical="center" wrapText="1"/>
    </xf>
    <xf numFmtId="9" fontId="9" fillId="0" borderId="33" xfId="1" applyFont="1" applyFill="1" applyBorder="1" applyAlignment="1">
      <alignment horizontal="center" vertical="center" wrapText="1"/>
    </xf>
    <xf numFmtId="4" fontId="9" fillId="0" borderId="33" xfId="0" applyNumberFormat="1" applyFont="1" applyFill="1" applyBorder="1" applyAlignment="1">
      <alignment horizontal="center" vertical="center" wrapText="1"/>
    </xf>
    <xf numFmtId="14" fontId="9" fillId="0" borderId="33" xfId="0" applyNumberFormat="1" applyFont="1" applyFill="1" applyBorder="1" applyAlignment="1">
      <alignment horizontal="center" vertical="center" wrapText="1"/>
    </xf>
    <xf numFmtId="0" fontId="9" fillId="0" borderId="33" xfId="0" applyNumberFormat="1" applyFont="1" applyFill="1" applyBorder="1" applyAlignment="1">
      <alignment horizontal="center" vertical="center" wrapText="1"/>
    </xf>
    <xf numFmtId="9" fontId="9" fillId="0" borderId="17" xfId="1" applyFont="1" applyFill="1" applyBorder="1" applyAlignment="1">
      <alignment horizontal="center" vertical="top" wrapText="1"/>
    </xf>
    <xf numFmtId="4" fontId="9" fillId="0" borderId="17" xfId="0" applyNumberFormat="1" applyFont="1" applyFill="1" applyBorder="1" applyAlignment="1">
      <alignment horizontal="center" vertical="top" wrapText="1"/>
    </xf>
    <xf numFmtId="14" fontId="9" fillId="0" borderId="17" xfId="0" applyNumberFormat="1" applyFont="1" applyFill="1" applyBorder="1" applyAlignment="1">
      <alignment horizontal="center" vertical="top" wrapText="1"/>
    </xf>
    <xf numFmtId="14" fontId="9" fillId="0" borderId="17" xfId="0" applyNumberFormat="1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wrapText="1"/>
    </xf>
    <xf numFmtId="4" fontId="10" fillId="0" borderId="16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Fill="1" applyAlignment="1">
      <alignment horizontal="center" vertical="center"/>
    </xf>
    <xf numFmtId="0" fontId="10" fillId="0" borderId="16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wrapText="1"/>
    </xf>
    <xf numFmtId="4" fontId="8" fillId="0" borderId="1" xfId="0" applyNumberFormat="1" applyFont="1" applyFill="1" applyBorder="1" applyAlignment="1">
      <alignment horizontal="center" vertical="center" wrapText="1"/>
    </xf>
    <xf numFmtId="4" fontId="9" fillId="0" borderId="11" xfId="0" applyNumberFormat="1" applyFont="1" applyFill="1" applyBorder="1" applyAlignment="1">
      <alignment horizontal="center" vertical="center" wrapText="1"/>
    </xf>
    <xf numFmtId="4" fontId="9" fillId="0" borderId="17" xfId="0" applyNumberFormat="1" applyFont="1" applyFill="1" applyBorder="1" applyAlignment="1">
      <alignment horizontal="center" vertical="center" wrapText="1"/>
    </xf>
    <xf numFmtId="4" fontId="9" fillId="0" borderId="16" xfId="0" applyNumberFormat="1" applyFont="1" applyFill="1" applyBorder="1" applyAlignment="1">
      <alignment horizontal="center" vertical="center" wrapText="1"/>
    </xf>
    <xf numFmtId="14" fontId="9" fillId="0" borderId="11" xfId="0" applyNumberFormat="1" applyFont="1" applyFill="1" applyBorder="1" applyAlignment="1">
      <alignment horizontal="center" vertical="center" wrapText="1"/>
    </xf>
    <xf numFmtId="14" fontId="9" fillId="0" borderId="17" xfId="0" applyNumberFormat="1" applyFont="1" applyFill="1" applyBorder="1" applyAlignment="1">
      <alignment horizontal="center" vertical="center" wrapText="1"/>
    </xf>
    <xf numFmtId="14" fontId="9" fillId="0" borderId="16" xfId="0" applyNumberFormat="1" applyFont="1" applyFill="1" applyBorder="1" applyAlignment="1">
      <alignment horizontal="center" vertical="center" wrapText="1"/>
    </xf>
    <xf numFmtId="9" fontId="9" fillId="0" borderId="11" xfId="1" applyFont="1" applyFill="1" applyBorder="1" applyAlignment="1">
      <alignment horizontal="center" vertical="center" wrapText="1"/>
    </xf>
    <xf numFmtId="9" fontId="9" fillId="0" borderId="17" xfId="1" applyFont="1" applyFill="1" applyBorder="1" applyAlignment="1">
      <alignment horizontal="center" vertical="center" wrapText="1"/>
    </xf>
    <xf numFmtId="9" fontId="9" fillId="0" borderId="16" xfId="1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left" vertical="center" wrapText="1"/>
    </xf>
    <xf numFmtId="0" fontId="9" fillId="0" borderId="11" xfId="0" applyNumberFormat="1" applyFont="1" applyFill="1" applyBorder="1" applyAlignment="1">
      <alignment horizontal="center" vertical="center" wrapText="1"/>
    </xf>
    <xf numFmtId="0" fontId="9" fillId="0" borderId="17" xfId="0" applyNumberFormat="1" applyFont="1" applyFill="1" applyBorder="1" applyAlignment="1">
      <alignment horizontal="center" vertical="center" wrapText="1"/>
    </xf>
    <xf numFmtId="0" fontId="9" fillId="0" borderId="16" xfId="0" applyNumberFormat="1" applyFont="1" applyFill="1" applyBorder="1" applyAlignment="1">
      <alignment horizontal="center" vertical="center" wrapText="1"/>
    </xf>
    <xf numFmtId="0" fontId="9" fillId="0" borderId="36" xfId="0" applyFont="1" applyFill="1" applyBorder="1" applyAlignment="1">
      <alignment horizontal="center" vertical="center" wrapText="1"/>
    </xf>
    <xf numFmtId="0" fontId="9" fillId="0" borderId="17" xfId="0" applyNumberFormat="1" applyFont="1" applyFill="1" applyBorder="1" applyAlignment="1">
      <alignment horizontal="center" vertical="top" wrapText="1"/>
    </xf>
    <xf numFmtId="4" fontId="9" fillId="0" borderId="11" xfId="0" applyNumberFormat="1" applyFont="1" applyFill="1" applyBorder="1" applyAlignment="1">
      <alignment horizontal="center" vertical="center" wrapText="1"/>
    </xf>
    <xf numFmtId="4" fontId="9" fillId="0" borderId="17" xfId="0" applyNumberFormat="1" applyFont="1" applyFill="1" applyBorder="1" applyAlignment="1">
      <alignment horizontal="center" vertical="center" wrapText="1"/>
    </xf>
    <xf numFmtId="4" fontId="9" fillId="0" borderId="16" xfId="0" applyNumberFormat="1" applyFont="1" applyFill="1" applyBorder="1" applyAlignment="1">
      <alignment horizontal="center" vertical="center" wrapText="1"/>
    </xf>
    <xf numFmtId="9" fontId="9" fillId="0" borderId="11" xfId="1" applyFont="1" applyFill="1" applyBorder="1" applyAlignment="1">
      <alignment horizontal="center" vertical="center" wrapText="1"/>
    </xf>
    <xf numFmtId="9" fontId="9" fillId="0" borderId="17" xfId="1" applyFont="1" applyFill="1" applyBorder="1" applyAlignment="1">
      <alignment horizontal="center" vertical="center" wrapText="1"/>
    </xf>
    <xf numFmtId="9" fontId="9" fillId="0" borderId="16" xfId="1" applyFont="1" applyFill="1" applyBorder="1" applyAlignment="1">
      <alignment horizontal="center" vertical="center" wrapText="1"/>
    </xf>
    <xf numFmtId="0" fontId="9" fillId="0" borderId="11" xfId="0" applyNumberFormat="1" applyFont="1" applyFill="1" applyBorder="1" applyAlignment="1">
      <alignment horizontal="center" vertical="center" wrapText="1"/>
    </xf>
    <xf numFmtId="0" fontId="9" fillId="0" borderId="17" xfId="0" applyNumberFormat="1" applyFont="1" applyFill="1" applyBorder="1" applyAlignment="1">
      <alignment horizontal="center" vertical="center" wrapText="1"/>
    </xf>
    <xf numFmtId="0" fontId="9" fillId="0" borderId="16" xfId="0" applyNumberFormat="1" applyFont="1" applyFill="1" applyBorder="1" applyAlignment="1">
      <alignment horizontal="center" vertical="center" wrapText="1"/>
    </xf>
    <xf numFmtId="14" fontId="9" fillId="0" borderId="11" xfId="0" applyNumberFormat="1" applyFont="1" applyFill="1" applyBorder="1" applyAlignment="1">
      <alignment horizontal="center" vertical="center" wrapText="1"/>
    </xf>
    <xf numFmtId="14" fontId="9" fillId="0" borderId="17" xfId="0" applyNumberFormat="1" applyFont="1" applyFill="1" applyBorder="1" applyAlignment="1">
      <alignment horizontal="center" vertical="center" wrapText="1"/>
    </xf>
    <xf numFmtId="14" fontId="9" fillId="0" borderId="16" xfId="0" applyNumberFormat="1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42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left" vertical="center" wrapText="1"/>
    </xf>
    <xf numFmtId="0" fontId="9" fillId="0" borderId="11" xfId="0" applyNumberFormat="1" applyFont="1" applyFill="1" applyBorder="1" applyAlignment="1">
      <alignment horizontal="center" vertical="top" wrapText="1"/>
    </xf>
    <xf numFmtId="0" fontId="9" fillId="0" borderId="17" xfId="0" applyNumberFormat="1" applyFont="1" applyFill="1" applyBorder="1" applyAlignment="1">
      <alignment horizontal="center" vertical="top" wrapText="1"/>
    </xf>
    <xf numFmtId="0" fontId="9" fillId="0" borderId="16" xfId="0" applyNumberFormat="1" applyFont="1" applyFill="1" applyBorder="1" applyAlignment="1">
      <alignment horizontal="center" vertical="top" wrapText="1"/>
    </xf>
    <xf numFmtId="3" fontId="8" fillId="0" borderId="45" xfId="0" applyNumberFormat="1" applyFont="1" applyFill="1" applyBorder="1" applyAlignment="1">
      <alignment horizontal="center" vertical="center" wrapText="1"/>
    </xf>
    <xf numFmtId="3" fontId="8" fillId="0" borderId="46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4" fontId="8" fillId="0" borderId="19" xfId="0" applyNumberFormat="1" applyFont="1" applyFill="1" applyBorder="1" applyAlignment="1">
      <alignment horizontal="center" vertical="center" wrapText="1"/>
    </xf>
    <xf numFmtId="4" fontId="8" fillId="0" borderId="25" xfId="0" applyNumberFormat="1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vertical="center" wrapText="1"/>
    </xf>
    <xf numFmtId="0" fontId="9" fillId="0" borderId="19" xfId="0" applyNumberFormat="1" applyFont="1" applyFill="1" applyBorder="1" applyAlignment="1">
      <alignment vertical="center" wrapText="1"/>
    </xf>
    <xf numFmtId="0" fontId="8" fillId="0" borderId="3" xfId="0" applyFont="1" applyFill="1" applyBorder="1" applyAlignment="1">
      <alignment horizontal="center" vertical="center" wrapText="1"/>
    </xf>
    <xf numFmtId="4" fontId="10" fillId="0" borderId="4" xfId="0" applyNumberFormat="1" applyFont="1" applyFill="1" applyBorder="1" applyAlignment="1">
      <alignment horizontal="center" vertical="center" wrapText="1"/>
    </xf>
    <xf numFmtId="4" fontId="11" fillId="0" borderId="4" xfId="0" applyNumberFormat="1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4" fontId="11" fillId="0" borderId="11" xfId="0" applyNumberFormat="1" applyFont="1" applyFill="1" applyBorder="1" applyAlignment="1">
      <alignment horizontal="center" vertical="center" wrapText="1"/>
    </xf>
    <xf numFmtId="14" fontId="9" fillId="0" borderId="20" xfId="0" applyNumberFormat="1" applyFont="1" applyFill="1" applyBorder="1" applyAlignment="1">
      <alignment horizontal="center" vertical="center" wrapText="1"/>
    </xf>
    <xf numFmtId="4" fontId="9" fillId="0" borderId="4" xfId="0" applyNumberFormat="1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center" vertical="center" wrapText="1"/>
    </xf>
    <xf numFmtId="4" fontId="11" fillId="0" borderId="1" xfId="0" applyNumberFormat="1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4" fontId="11" fillId="0" borderId="17" xfId="0" applyNumberFormat="1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4" fontId="11" fillId="0" borderId="16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4" fontId="10" fillId="0" borderId="4" xfId="0" applyNumberFormat="1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4" fontId="11" fillId="0" borderId="13" xfId="0" applyNumberFormat="1" applyFont="1" applyFill="1" applyBorder="1" applyAlignment="1">
      <alignment horizontal="center" vertical="center" wrapText="1"/>
    </xf>
    <xf numFmtId="14" fontId="9" fillId="0" borderId="4" xfId="0" applyNumberFormat="1" applyFont="1" applyFill="1" applyBorder="1" applyAlignment="1">
      <alignment horizontal="center" vertical="center" wrapText="1"/>
    </xf>
    <xf numFmtId="14" fontId="16" fillId="0" borderId="0" xfId="0" applyNumberFormat="1" applyFont="1" applyFill="1" applyAlignment="1">
      <alignment horizontal="center" vertical="center" wrapText="1"/>
    </xf>
    <xf numFmtId="4" fontId="9" fillId="0" borderId="13" xfId="0" applyNumberFormat="1" applyFont="1" applyFill="1" applyBorder="1" applyAlignment="1">
      <alignment horizontal="center" vertical="center" wrapText="1"/>
    </xf>
    <xf numFmtId="4" fontId="11" fillId="0" borderId="20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4" fontId="10" fillId="0" borderId="16" xfId="0" applyNumberFormat="1" applyFont="1" applyFill="1" applyBorder="1" applyAlignment="1">
      <alignment horizontal="center" vertical="center" wrapText="1"/>
    </xf>
    <xf numFmtId="4" fontId="11" fillId="0" borderId="16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4" fontId="16" fillId="0" borderId="42" xfId="0" applyNumberFormat="1" applyFont="1" applyFill="1" applyBorder="1" applyAlignment="1">
      <alignment horizontal="center" vertical="center" wrapText="1"/>
    </xf>
    <xf numFmtId="14" fontId="16" fillId="0" borderId="1" xfId="0" applyNumberFormat="1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14" fontId="11" fillId="0" borderId="20" xfId="0" applyNumberFormat="1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14" fontId="11" fillId="0" borderId="16" xfId="0" applyNumberFormat="1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4" fontId="10" fillId="0" borderId="20" xfId="0" applyNumberFormat="1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" fontId="10" fillId="0" borderId="17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/>
    </xf>
    <xf numFmtId="0" fontId="11" fillId="0" borderId="17" xfId="0" applyNumberFormat="1" applyFont="1" applyFill="1" applyBorder="1" applyAlignment="1">
      <alignment horizontal="center" vertical="center" wrapText="1"/>
    </xf>
    <xf numFmtId="0" fontId="11" fillId="0" borderId="16" xfId="0" applyNumberFormat="1" applyFont="1" applyFill="1" applyBorder="1" applyAlignment="1">
      <alignment horizontal="center" vertical="center" wrapText="1"/>
    </xf>
    <xf numFmtId="0" fontId="9" fillId="0" borderId="30" xfId="0" applyFont="1" applyFill="1" applyBorder="1" applyAlignment="1">
      <alignment horizontal="center" vertical="center" wrapText="1"/>
    </xf>
    <xf numFmtId="4" fontId="10" fillId="0" borderId="30" xfId="0" applyNumberFormat="1" applyFont="1" applyFill="1" applyBorder="1" applyAlignment="1">
      <alignment horizontal="center" vertical="center" wrapText="1"/>
    </xf>
    <xf numFmtId="0" fontId="10" fillId="0" borderId="30" xfId="0" applyNumberFormat="1" applyFont="1" applyFill="1" applyBorder="1" applyAlignment="1">
      <alignment horizontal="center" vertical="center" wrapText="1"/>
    </xf>
    <xf numFmtId="4" fontId="10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0" fillId="0" borderId="2" xfId="0" applyNumberFormat="1" applyFont="1" applyFill="1" applyBorder="1" applyAlignment="1">
      <alignment horizontal="center" vertical="center" wrapText="1"/>
    </xf>
    <xf numFmtId="4" fontId="11" fillId="0" borderId="2" xfId="0" applyNumberFormat="1" applyFont="1" applyFill="1" applyBorder="1" applyAlignment="1">
      <alignment horizontal="center" vertical="center" wrapText="1"/>
    </xf>
    <xf numFmtId="0" fontId="8" fillId="0" borderId="38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22" xfId="0" applyFont="1" applyFill="1" applyBorder="1" applyAlignment="1">
      <alignment horizontal="left" vertical="center" wrapText="1"/>
    </xf>
    <xf numFmtId="0" fontId="8" fillId="0" borderId="26" xfId="0" applyFont="1" applyFill="1" applyBorder="1" applyAlignment="1">
      <alignment horizontal="left" vertical="center" wrapText="1"/>
    </xf>
    <xf numFmtId="0" fontId="11" fillId="0" borderId="26" xfId="0" applyFont="1" applyFill="1" applyBorder="1" applyAlignment="1">
      <alignment horizontal="center" vertical="center" wrapText="1"/>
    </xf>
    <xf numFmtId="4" fontId="10" fillId="0" borderId="33" xfId="0" applyNumberFormat="1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vertical="center" wrapText="1"/>
    </xf>
    <xf numFmtId="4" fontId="9" fillId="0" borderId="16" xfId="0" applyNumberFormat="1" applyFont="1" applyFill="1" applyBorder="1" applyAlignment="1">
      <alignment vertical="center" wrapText="1"/>
    </xf>
    <xf numFmtId="4" fontId="9" fillId="0" borderId="20" xfId="0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4" fontId="8" fillId="0" borderId="26" xfId="0" applyNumberFormat="1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4" fontId="8" fillId="0" borderId="33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 shrinkToFit="1"/>
    </xf>
    <xf numFmtId="4" fontId="8" fillId="0" borderId="1" xfId="0" applyNumberFormat="1" applyFont="1" applyFill="1" applyBorder="1" applyAlignment="1">
      <alignment horizontal="center" vertical="center" wrapText="1" shrinkToFit="1"/>
    </xf>
    <xf numFmtId="4" fontId="8" fillId="0" borderId="17" xfId="0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4" fontId="8" fillId="0" borderId="32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9" fontId="9" fillId="0" borderId="1" xfId="1" applyFont="1" applyFill="1" applyBorder="1" applyAlignment="1">
      <alignment horizontal="center" vertical="center" wrapText="1"/>
    </xf>
    <xf numFmtId="14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4" fontId="8" fillId="0" borderId="4" xfId="0" applyNumberFormat="1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left" vertical="center" wrapText="1"/>
    </xf>
    <xf numFmtId="0" fontId="8" fillId="0" borderId="35" xfId="0" applyFont="1" applyFill="1" applyBorder="1" applyAlignment="1">
      <alignment horizontal="left" vertical="center" wrapText="1"/>
    </xf>
    <xf numFmtId="0" fontId="8" fillId="0" borderId="25" xfId="0" applyFont="1" applyFill="1" applyBorder="1" applyAlignment="1">
      <alignment horizontal="left" vertical="center" wrapText="1"/>
    </xf>
    <xf numFmtId="4" fontId="10" fillId="0" borderId="19" xfId="0" applyNumberFormat="1" applyFont="1" applyFill="1" applyBorder="1" applyAlignment="1">
      <alignment horizontal="center" vertical="center" wrapText="1"/>
    </xf>
    <xf numFmtId="4" fontId="10" fillId="0" borderId="25" xfId="0" applyNumberFormat="1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left" vertical="top" wrapText="1"/>
    </xf>
    <xf numFmtId="4" fontId="10" fillId="0" borderId="19" xfId="0" applyNumberFormat="1" applyFont="1" applyFill="1" applyBorder="1" applyAlignment="1">
      <alignment horizontal="center" vertical="top" wrapText="1"/>
    </xf>
    <xf numFmtId="0" fontId="9" fillId="0" borderId="30" xfId="0" applyFont="1" applyFill="1" applyBorder="1" applyAlignment="1">
      <alignment horizontal="left" vertical="top" wrapText="1"/>
    </xf>
    <xf numFmtId="0" fontId="8" fillId="0" borderId="17" xfId="0" applyFont="1" applyFill="1" applyBorder="1" applyAlignment="1">
      <alignment horizontal="left" vertical="top" wrapText="1"/>
    </xf>
    <xf numFmtId="4" fontId="10" fillId="0" borderId="30" xfId="0" applyNumberFormat="1" applyFont="1" applyFill="1" applyBorder="1" applyAlignment="1">
      <alignment horizontal="center" vertical="top" wrapText="1"/>
    </xf>
    <xf numFmtId="0" fontId="8" fillId="0" borderId="18" xfId="0" applyFont="1" applyFill="1" applyBorder="1" applyAlignment="1">
      <alignment horizontal="left" vertical="center" wrapText="1"/>
    </xf>
    <xf numFmtId="0" fontId="8" fillId="0" borderId="19" xfId="0" applyFont="1" applyFill="1" applyBorder="1" applyAlignment="1">
      <alignment horizontal="left" vertical="center" wrapText="1"/>
    </xf>
    <xf numFmtId="0" fontId="8" fillId="0" borderId="3" xfId="0" applyNumberFormat="1" applyFont="1" applyFill="1" applyBorder="1" applyAlignment="1">
      <alignment horizontal="center" vertical="center" wrapText="1"/>
    </xf>
    <xf numFmtId="4" fontId="8" fillId="0" borderId="4" xfId="0" applyNumberFormat="1" applyFont="1" applyFill="1" applyBorder="1" applyAlignment="1">
      <alignment horizontal="center" vertical="center" wrapText="1"/>
    </xf>
    <xf numFmtId="4" fontId="2" fillId="0" borderId="38" xfId="0" applyNumberFormat="1" applyFont="1" applyFill="1" applyBorder="1" applyAlignment="1">
      <alignment horizontal="center" vertical="center"/>
    </xf>
    <xf numFmtId="0" fontId="8" fillId="0" borderId="9" xfId="0" applyNumberFormat="1" applyFont="1" applyFill="1" applyBorder="1" applyAlignment="1">
      <alignment horizontal="center" vertical="center" wrapText="1"/>
    </xf>
    <xf numFmtId="4" fontId="8" fillId="0" borderId="16" xfId="0" applyNumberFormat="1" applyFont="1" applyFill="1" applyBorder="1" applyAlignment="1">
      <alignment horizontal="center" vertical="center" wrapText="1"/>
    </xf>
    <xf numFmtId="0" fontId="8" fillId="0" borderId="5" xfId="0" applyNumberFormat="1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/>
    </xf>
    <xf numFmtId="4" fontId="9" fillId="0" borderId="31" xfId="0" applyNumberFormat="1" applyFont="1" applyFill="1" applyBorder="1" applyAlignment="1">
      <alignment horizontal="center" vertical="center" wrapText="1"/>
    </xf>
    <xf numFmtId="0" fontId="8" fillId="0" borderId="3" xfId="0" applyNumberFormat="1" applyFont="1" applyFill="1" applyBorder="1" applyAlignment="1">
      <alignment horizontal="center" vertical="center" wrapText="1"/>
    </xf>
    <xf numFmtId="14" fontId="9" fillId="0" borderId="0" xfId="0" applyNumberFormat="1" applyFont="1" applyFill="1" applyAlignment="1">
      <alignment horizontal="center" vertical="center"/>
    </xf>
    <xf numFmtId="4" fontId="9" fillId="0" borderId="2" xfId="0" applyNumberFormat="1" applyFon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center" vertical="center"/>
    </xf>
    <xf numFmtId="0" fontId="8" fillId="0" borderId="8" xfId="0" applyNumberFormat="1" applyFont="1" applyFill="1" applyBorder="1" applyAlignment="1">
      <alignment horizontal="center" vertical="center" wrapText="1"/>
    </xf>
    <xf numFmtId="4" fontId="8" fillId="0" borderId="20" xfId="0" applyNumberFormat="1" applyFont="1" applyFill="1" applyBorder="1" applyAlignment="1">
      <alignment horizontal="center" vertical="center"/>
    </xf>
    <xf numFmtId="4" fontId="8" fillId="0" borderId="16" xfId="0" applyNumberFormat="1" applyFont="1" applyFill="1" applyBorder="1" applyAlignment="1">
      <alignment horizontal="center" vertical="center"/>
    </xf>
    <xf numFmtId="4" fontId="8" fillId="0" borderId="20" xfId="0" applyNumberFormat="1" applyFont="1" applyFill="1" applyBorder="1" applyAlignment="1">
      <alignment horizontal="center" vertical="center" wrapText="1"/>
    </xf>
    <xf numFmtId="0" fontId="8" fillId="0" borderId="15" xfId="0" applyNumberFormat="1" applyFont="1" applyFill="1" applyBorder="1" applyAlignment="1">
      <alignment horizontal="center" vertical="center" wrapText="1"/>
    </xf>
    <xf numFmtId="4" fontId="8" fillId="0" borderId="17" xfId="0" applyNumberFormat="1" applyFont="1" applyFill="1" applyBorder="1" applyAlignment="1">
      <alignment horizontal="center" vertical="center" wrapText="1"/>
    </xf>
    <xf numFmtId="4" fontId="11" fillId="0" borderId="11" xfId="0" applyNumberFormat="1" applyFont="1" applyFill="1" applyBorder="1" applyAlignment="1">
      <alignment horizontal="center" vertical="center" wrapText="1"/>
    </xf>
    <xf numFmtId="4" fontId="11" fillId="0" borderId="32" xfId="0" applyNumberFormat="1" applyFont="1" applyFill="1" applyBorder="1" applyAlignment="1">
      <alignment horizontal="center" vertical="center" wrapText="1"/>
    </xf>
    <xf numFmtId="0" fontId="8" fillId="0" borderId="8" xfId="0" applyNumberFormat="1" applyFont="1" applyFill="1" applyBorder="1" applyAlignment="1">
      <alignment horizontal="center" vertical="center" wrapText="1"/>
    </xf>
    <xf numFmtId="4" fontId="8" fillId="0" borderId="20" xfId="0" applyNumberFormat="1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left" vertical="center" wrapText="1"/>
    </xf>
    <xf numFmtId="0" fontId="8" fillId="0" borderId="20" xfId="0" applyFont="1" applyFill="1" applyBorder="1" applyAlignment="1">
      <alignment horizontal="left" vertical="center" wrapText="1"/>
    </xf>
    <xf numFmtId="4" fontId="10" fillId="0" borderId="20" xfId="0" applyNumberFormat="1" applyFont="1" applyFill="1" applyBorder="1" applyAlignment="1">
      <alignment horizontal="center" vertical="center" wrapText="1"/>
    </xf>
    <xf numFmtId="2" fontId="17" fillId="0" borderId="1" xfId="0" applyNumberFormat="1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left" vertical="center" wrapText="1"/>
    </xf>
    <xf numFmtId="0" fontId="9" fillId="0" borderId="17" xfId="0" applyFont="1" applyFill="1" applyBorder="1" applyAlignment="1">
      <alignment horizontal="left" vertical="center" wrapText="1"/>
    </xf>
    <xf numFmtId="2" fontId="17" fillId="0" borderId="30" xfId="0" applyNumberFormat="1" applyFont="1" applyFill="1" applyBorder="1" applyAlignment="1">
      <alignment horizontal="center" vertical="center" wrapText="1"/>
    </xf>
    <xf numFmtId="4" fontId="9" fillId="0" borderId="26" xfId="0" applyNumberFormat="1" applyFont="1" applyFill="1" applyBorder="1" applyAlignment="1">
      <alignment horizontal="center" vertical="center" wrapText="1"/>
    </xf>
    <xf numFmtId="0" fontId="8" fillId="0" borderId="23" xfId="0" applyNumberFormat="1" applyFont="1" applyFill="1" applyBorder="1" applyAlignment="1">
      <alignment horizontal="center" vertical="center" wrapText="1"/>
    </xf>
    <xf numFmtId="0" fontId="8" fillId="0" borderId="24" xfId="0" applyNumberFormat="1" applyFont="1" applyFill="1" applyBorder="1" applyAlignment="1">
      <alignment horizontal="center" vertical="center" wrapText="1"/>
    </xf>
    <xf numFmtId="3" fontId="8" fillId="0" borderId="9" xfId="0" applyNumberFormat="1" applyFont="1" applyFill="1" applyBorder="1" applyAlignment="1">
      <alignment horizontal="center" vertical="center" wrapText="1"/>
    </xf>
    <xf numFmtId="4" fontId="8" fillId="0" borderId="16" xfId="0" applyNumberFormat="1" applyFont="1" applyFill="1" applyBorder="1" applyAlignment="1">
      <alignment horizontal="center" vertical="center" wrapText="1"/>
    </xf>
    <xf numFmtId="4" fontId="11" fillId="0" borderId="16" xfId="2" applyNumberFormat="1" applyFont="1" applyFill="1" applyBorder="1" applyAlignment="1">
      <alignment horizontal="center" vertical="center" wrapText="1"/>
    </xf>
    <xf numFmtId="3" fontId="8" fillId="0" borderId="3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3" fontId="8" fillId="0" borderId="9" xfId="0" applyNumberFormat="1" applyFont="1" applyFill="1" applyBorder="1" applyAlignment="1">
      <alignment horizontal="center" vertical="center" wrapText="1"/>
    </xf>
    <xf numFmtId="3" fontId="8" fillId="0" borderId="5" xfId="0" applyNumberFormat="1" applyFont="1" applyFill="1" applyBorder="1" applyAlignment="1">
      <alignment horizontal="center" vertical="center" wrapText="1"/>
    </xf>
    <xf numFmtId="3" fontId="8" fillId="0" borderId="3" xfId="0" applyNumberFormat="1" applyFont="1" applyFill="1" applyBorder="1" applyAlignment="1">
      <alignment horizontal="center" vertical="center" wrapText="1"/>
    </xf>
    <xf numFmtId="4" fontId="11" fillId="0" borderId="4" xfId="2" applyNumberFormat="1" applyFont="1" applyFill="1" applyBorder="1" applyAlignment="1">
      <alignment horizontal="center" vertical="center" wrapText="1"/>
    </xf>
    <xf numFmtId="4" fontId="11" fillId="0" borderId="1" xfId="2" applyNumberFormat="1" applyFont="1" applyFill="1" applyBorder="1" applyAlignment="1">
      <alignment horizontal="center" vertical="center" wrapText="1"/>
    </xf>
    <xf numFmtId="3" fontId="8" fillId="0" borderId="8" xfId="0" applyNumberFormat="1" applyFont="1" applyFill="1" applyBorder="1" applyAlignment="1">
      <alignment horizontal="center" vertical="center" wrapText="1"/>
    </xf>
    <xf numFmtId="4" fontId="8" fillId="0" borderId="36" xfId="0" applyNumberFormat="1" applyFont="1" applyFill="1" applyBorder="1" applyAlignment="1">
      <alignment horizontal="center" vertical="center" wrapText="1"/>
    </xf>
    <xf numFmtId="4" fontId="8" fillId="0" borderId="28" xfId="0" applyNumberFormat="1" applyFont="1" applyFill="1" applyBorder="1" applyAlignment="1">
      <alignment horizontal="center" vertical="center" wrapText="1"/>
    </xf>
    <xf numFmtId="4" fontId="11" fillId="0" borderId="20" xfId="2" applyNumberFormat="1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4" fontId="11" fillId="0" borderId="16" xfId="2" applyNumberFormat="1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vertical="center" wrapText="1"/>
    </xf>
    <xf numFmtId="0" fontId="8" fillId="0" borderId="43" xfId="0" applyFont="1" applyFill="1" applyBorder="1" applyAlignment="1">
      <alignment horizontal="left" vertical="center" wrapText="1"/>
    </xf>
    <xf numFmtId="0" fontId="8" fillId="0" borderId="42" xfId="0" applyFont="1" applyFill="1" applyBorder="1" applyAlignment="1">
      <alignment horizontal="left" vertical="center" wrapText="1"/>
    </xf>
    <xf numFmtId="0" fontId="8" fillId="0" borderId="29" xfId="0" applyFont="1" applyFill="1" applyBorder="1" applyAlignment="1">
      <alignment horizontal="left" vertical="center" wrapText="1"/>
    </xf>
    <xf numFmtId="4" fontId="10" fillId="0" borderId="29" xfId="0" applyNumberFormat="1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wrapText="1"/>
    </xf>
    <xf numFmtId="0" fontId="16" fillId="0" borderId="1" xfId="0" applyFont="1" applyFill="1" applyBorder="1" applyAlignment="1">
      <alignment wrapText="1"/>
    </xf>
    <xf numFmtId="0" fontId="17" fillId="0" borderId="1" xfId="0" applyFont="1" applyFill="1" applyBorder="1" applyAlignment="1">
      <alignment horizontal="left" vertical="center" wrapText="1"/>
    </xf>
    <xf numFmtId="4" fontId="16" fillId="0" borderId="28" xfId="0" applyNumberFormat="1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 vertical="center" wrapText="1"/>
    </xf>
    <xf numFmtId="4" fontId="16" fillId="0" borderId="38" xfId="0" applyNumberFormat="1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center" vertical="center" wrapText="1"/>
    </xf>
    <xf numFmtId="4" fontId="16" fillId="0" borderId="39" xfId="0" applyNumberFormat="1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4" fontId="16" fillId="0" borderId="11" xfId="0" applyNumberFormat="1" applyFont="1" applyFill="1" applyBorder="1" applyAlignment="1">
      <alignment horizontal="center" vertical="center" wrapText="1"/>
    </xf>
    <xf numFmtId="4" fontId="16" fillId="0" borderId="16" xfId="0" applyNumberFormat="1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37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4" fontId="9" fillId="0" borderId="32" xfId="0" applyNumberFormat="1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 wrapText="1" shrinkToFit="1"/>
    </xf>
    <xf numFmtId="0" fontId="9" fillId="0" borderId="26" xfId="0" applyFont="1" applyFill="1" applyBorder="1" applyAlignment="1">
      <alignment horizontal="center" vertical="center" wrapText="1"/>
    </xf>
    <xf numFmtId="14" fontId="9" fillId="0" borderId="26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9" fillId="0" borderId="2" xfId="0" applyNumberFormat="1" applyFont="1" applyFill="1" applyBorder="1" applyAlignment="1">
      <alignment wrapText="1"/>
    </xf>
    <xf numFmtId="4" fontId="8" fillId="0" borderId="11" xfId="0" applyNumberFormat="1" applyFont="1" applyFill="1" applyBorder="1" applyAlignment="1">
      <alignment horizontal="center" vertical="center" wrapText="1"/>
    </xf>
    <xf numFmtId="4" fontId="8" fillId="0" borderId="4" xfId="0" applyNumberFormat="1" applyFont="1" applyFill="1" applyBorder="1" applyAlignment="1">
      <alignment horizontal="center" vertical="center" wrapText="1" shrinkToFit="1"/>
    </xf>
    <xf numFmtId="0" fontId="8" fillId="0" borderId="36" xfId="0" applyFont="1" applyFill="1" applyBorder="1" applyAlignment="1">
      <alignment horizontal="left" vertical="center" wrapText="1"/>
    </xf>
    <xf numFmtId="4" fontId="16" fillId="0" borderId="38" xfId="0" applyNumberFormat="1" applyFont="1" applyFill="1" applyBorder="1" applyAlignment="1">
      <alignment horizontal="center" vertical="center"/>
    </xf>
    <xf numFmtId="14" fontId="9" fillId="0" borderId="1" xfId="0" applyNumberFormat="1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4" fontId="15" fillId="0" borderId="1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vertical="center" wrapText="1"/>
    </xf>
    <xf numFmtId="14" fontId="9" fillId="0" borderId="26" xfId="0" applyNumberFormat="1" applyFont="1" applyFill="1" applyBorder="1" applyAlignment="1">
      <alignment vertical="center" wrapText="1"/>
    </xf>
    <xf numFmtId="0" fontId="8" fillId="0" borderId="41" xfId="0" applyFont="1" applyFill="1" applyBorder="1" applyAlignment="1">
      <alignment horizontal="left" vertical="center" wrapText="1"/>
    </xf>
    <xf numFmtId="0" fontId="8" fillId="0" borderId="33" xfId="0" applyFont="1" applyFill="1" applyBorder="1" applyAlignment="1">
      <alignment horizontal="left" vertical="center" wrapText="1"/>
    </xf>
    <xf numFmtId="4" fontId="13" fillId="0" borderId="11" xfId="0" applyNumberFormat="1" applyFont="1" applyFill="1" applyBorder="1" applyAlignment="1">
      <alignment horizontal="center" vertical="center"/>
    </xf>
    <xf numFmtId="4" fontId="13" fillId="0" borderId="17" xfId="0" applyNumberFormat="1" applyFont="1" applyFill="1" applyBorder="1" applyAlignment="1">
      <alignment horizontal="center" vertical="center"/>
    </xf>
    <xf numFmtId="4" fontId="13" fillId="0" borderId="16" xfId="0" applyNumberFormat="1" applyFont="1" applyFill="1" applyBorder="1" applyAlignment="1">
      <alignment horizontal="center" vertical="center"/>
    </xf>
    <xf numFmtId="4" fontId="14" fillId="0" borderId="7" xfId="0" applyNumberFormat="1" applyFont="1" applyFill="1" applyBorder="1" applyAlignment="1">
      <alignment horizontal="center" vertical="center"/>
    </xf>
    <xf numFmtId="4" fontId="13" fillId="0" borderId="20" xfId="0" applyNumberFormat="1" applyFont="1" applyFill="1" applyBorder="1" applyAlignment="1">
      <alignment horizontal="center" vertical="center"/>
    </xf>
    <xf numFmtId="4" fontId="14" fillId="0" borderId="26" xfId="0" applyNumberFormat="1" applyFont="1" applyFill="1" applyBorder="1" applyAlignment="1">
      <alignment horizontal="center" vertical="center"/>
    </xf>
    <xf numFmtId="4" fontId="13" fillId="0" borderId="20" xfId="0" applyNumberFormat="1" applyFont="1" applyFill="1" applyBorder="1" applyAlignment="1">
      <alignment horizontal="center" vertical="center" wrapText="1"/>
    </xf>
    <xf numFmtId="4" fontId="13" fillId="0" borderId="17" xfId="0" applyNumberFormat="1" applyFont="1" applyFill="1" applyBorder="1" applyAlignment="1">
      <alignment horizontal="center" vertical="center" wrapText="1"/>
    </xf>
    <xf numFmtId="4" fontId="9" fillId="0" borderId="26" xfId="0" applyNumberFormat="1" applyFont="1" applyFill="1" applyBorder="1" applyAlignment="1">
      <alignment horizontal="center" vertical="center" wrapText="1"/>
    </xf>
    <xf numFmtId="4" fontId="9" fillId="0" borderId="7" xfId="0" applyNumberFormat="1" applyFont="1" applyFill="1" applyBorder="1" applyAlignment="1">
      <alignment vertical="center" wrapText="1"/>
    </xf>
    <xf numFmtId="4" fontId="9" fillId="0" borderId="26" xfId="0" applyNumberFormat="1" applyFont="1" applyFill="1" applyBorder="1" applyAlignment="1">
      <alignment vertical="center" wrapText="1"/>
    </xf>
    <xf numFmtId="4" fontId="16" fillId="0" borderId="0" xfId="0" applyNumberFormat="1" applyFont="1" applyFill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vertical="center" wrapText="1"/>
    </xf>
    <xf numFmtId="4" fontId="10" fillId="0" borderId="11" xfId="0" applyNumberFormat="1" applyFont="1" applyFill="1" applyBorder="1" applyAlignment="1">
      <alignment horizontal="center" vertical="center" wrapText="1"/>
    </xf>
    <xf numFmtId="0" fontId="10" fillId="0" borderId="9" xfId="0" applyNumberFormat="1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3" xfId="0" applyNumberFormat="1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9" fontId="9" fillId="0" borderId="4" xfId="1" applyFont="1" applyFill="1" applyBorder="1" applyAlignment="1">
      <alignment horizontal="center" vertical="center" wrapText="1"/>
    </xf>
    <xf numFmtId="0" fontId="10" fillId="0" borderId="8" xfId="0" applyNumberFormat="1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4" fontId="11" fillId="0" borderId="27" xfId="0" applyNumberFormat="1" applyFont="1" applyFill="1" applyBorder="1" applyAlignment="1">
      <alignment horizontal="center" vertical="center" wrapText="1"/>
    </xf>
    <xf numFmtId="9" fontId="9" fillId="0" borderId="16" xfId="1" applyFont="1" applyFill="1" applyBorder="1" applyAlignment="1">
      <alignment vertical="center" wrapText="1"/>
    </xf>
    <xf numFmtId="0" fontId="10" fillId="0" borderId="15" xfId="0" applyNumberFormat="1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9" xfId="0" applyNumberFormat="1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9" fontId="9" fillId="0" borderId="1" xfId="1" applyFont="1" applyFill="1" applyBorder="1" applyAlignment="1">
      <alignment vertical="center" wrapText="1"/>
    </xf>
    <xf numFmtId="0" fontId="10" fillId="0" borderId="5" xfId="0" applyNumberFormat="1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9" fontId="9" fillId="0" borderId="20" xfId="1" applyFont="1" applyFill="1" applyBorder="1" applyAlignment="1">
      <alignment horizontal="center" vertical="center" wrapText="1"/>
    </xf>
    <xf numFmtId="0" fontId="10" fillId="0" borderId="8" xfId="0" applyNumberFormat="1" applyFont="1" applyFill="1" applyBorder="1" applyAlignment="1">
      <alignment horizontal="center" vertical="center" wrapText="1"/>
    </xf>
    <xf numFmtId="0" fontId="10" fillId="0" borderId="3" xfId="0" applyNumberFormat="1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5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0" fillId="0" borderId="23" xfId="0" applyNumberFormat="1" applyFont="1" applyFill="1" applyBorder="1" applyAlignment="1">
      <alignment horizontal="center" vertical="center" wrapText="1"/>
    </xf>
    <xf numFmtId="0" fontId="10" fillId="0" borderId="24" xfId="0" applyNumberFormat="1" applyFont="1" applyFill="1" applyBorder="1" applyAlignment="1">
      <alignment horizontal="center" vertical="center" wrapText="1"/>
    </xf>
    <xf numFmtId="4" fontId="11" fillId="0" borderId="1" xfId="0" applyNumberFormat="1" applyFont="1" applyFill="1" applyBorder="1" applyAlignment="1">
      <alignment vertical="center" wrapText="1"/>
    </xf>
    <xf numFmtId="4" fontId="9" fillId="0" borderId="0" xfId="0" applyNumberFormat="1" applyFont="1" applyFill="1" applyAlignment="1">
      <alignment horizontal="center" vertical="center" wrapText="1"/>
    </xf>
    <xf numFmtId="0" fontId="9" fillId="0" borderId="8" xfId="0" applyFont="1" applyFill="1" applyBorder="1" applyAlignment="1">
      <alignment horizontal="left" vertical="top" wrapText="1"/>
    </xf>
    <xf numFmtId="0" fontId="8" fillId="0" borderId="36" xfId="0" applyFont="1" applyFill="1" applyBorder="1" applyAlignment="1">
      <alignment horizontal="left" vertical="top" wrapText="1"/>
    </xf>
    <xf numFmtId="0" fontId="8" fillId="0" borderId="29" xfId="0" applyFont="1" applyFill="1" applyBorder="1" applyAlignment="1">
      <alignment horizontal="left" vertical="top" wrapText="1"/>
    </xf>
    <xf numFmtId="4" fontId="10" fillId="0" borderId="20" xfId="0" applyNumberFormat="1" applyFont="1" applyFill="1" applyBorder="1" applyAlignment="1">
      <alignment horizontal="center" vertical="top" wrapText="1"/>
    </xf>
    <xf numFmtId="4" fontId="10" fillId="0" borderId="29" xfId="0" applyNumberFormat="1" applyFont="1" applyFill="1" applyBorder="1" applyAlignment="1">
      <alignment horizontal="center" vertical="top" wrapText="1"/>
    </xf>
    <xf numFmtId="4" fontId="2" fillId="0" borderId="0" xfId="0" applyNumberFormat="1" applyFont="1" applyFill="1" applyAlignment="1">
      <alignment horizontal="center" vertical="top" wrapText="1"/>
    </xf>
    <xf numFmtId="4" fontId="10" fillId="0" borderId="17" xfId="0" applyNumberFormat="1" applyFont="1" applyFill="1" applyBorder="1" applyAlignment="1">
      <alignment horizontal="center" vertical="top" wrapText="1"/>
    </xf>
    <xf numFmtId="14" fontId="9" fillId="0" borderId="2" xfId="0" applyNumberFormat="1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vertical="center" wrapText="1"/>
    </xf>
    <xf numFmtId="0" fontId="11" fillId="0" borderId="16" xfId="0" applyFont="1" applyFill="1" applyBorder="1" applyAlignment="1">
      <alignment horizontal="center" vertical="center" wrapText="1"/>
    </xf>
    <xf numFmtId="4" fontId="11" fillId="0" borderId="31" xfId="0" applyNumberFormat="1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center" wrapText="1"/>
    </xf>
    <xf numFmtId="0" fontId="10" fillId="0" borderId="42" xfId="0" applyNumberFormat="1" applyFont="1" applyFill="1" applyBorder="1" applyAlignment="1">
      <alignment horizontal="center" vertical="center" wrapText="1"/>
    </xf>
    <xf numFmtId="14" fontId="9" fillId="0" borderId="36" xfId="0" applyNumberFormat="1" applyFont="1" applyFill="1" applyBorder="1" applyAlignment="1">
      <alignment horizontal="center" vertical="center" wrapText="1"/>
    </xf>
    <xf numFmtId="14" fontId="9" fillId="0" borderId="40" xfId="0" applyNumberFormat="1" applyFont="1" applyFill="1" applyBorder="1" applyAlignment="1">
      <alignment horizontal="center" vertical="center" wrapText="1"/>
    </xf>
    <xf numFmtId="14" fontId="9" fillId="0" borderId="28" xfId="0" applyNumberFormat="1" applyFont="1" applyFill="1" applyBorder="1" applyAlignment="1">
      <alignment horizontal="center" vertical="center" wrapText="1"/>
    </xf>
    <xf numFmtId="4" fontId="9" fillId="0" borderId="0" xfId="0" applyNumberFormat="1" applyFont="1" applyFill="1" applyAlignment="1">
      <alignment horizontal="center" vertical="center"/>
    </xf>
    <xf numFmtId="0" fontId="16" fillId="0" borderId="16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10" fillId="0" borderId="41" xfId="0" applyNumberFormat="1" applyFont="1" applyFill="1" applyBorder="1" applyAlignment="1">
      <alignment horizontal="center" vertical="center" wrapText="1"/>
    </xf>
    <xf numFmtId="0" fontId="10" fillId="0" borderId="2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4" fontId="11" fillId="0" borderId="38" xfId="0" applyNumberFormat="1" applyFont="1" applyFill="1" applyBorder="1" applyAlignment="1">
      <alignment horizontal="center" vertical="center" wrapText="1"/>
    </xf>
    <xf numFmtId="14" fontId="9" fillId="0" borderId="2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4" fontId="9" fillId="0" borderId="20" xfId="0" applyNumberFormat="1" applyFont="1" applyFill="1" applyBorder="1" applyAlignment="1">
      <alignment horizontal="center" vertical="center"/>
    </xf>
    <xf numFmtId="4" fontId="9" fillId="0" borderId="16" xfId="0" applyNumberFormat="1" applyFont="1" applyFill="1" applyBorder="1" applyAlignment="1">
      <alignment horizontal="center" vertical="center"/>
    </xf>
    <xf numFmtId="2" fontId="9" fillId="0" borderId="17" xfId="0" applyNumberFormat="1" applyFont="1" applyFill="1" applyBorder="1" applyAlignment="1">
      <alignment horizontal="center" vertical="center"/>
    </xf>
    <xf numFmtId="2" fontId="9" fillId="0" borderId="16" xfId="0" applyNumberFormat="1" applyFont="1" applyFill="1" applyBorder="1" applyAlignment="1">
      <alignment horizontal="center" vertical="center"/>
    </xf>
    <xf numFmtId="4" fontId="9" fillId="0" borderId="1" xfId="0" applyNumberFormat="1" applyFont="1" applyFill="1" applyBorder="1" applyAlignment="1">
      <alignment horizontal="center" vertical="center"/>
    </xf>
    <xf numFmtId="164" fontId="9" fillId="0" borderId="4" xfId="0" applyNumberFormat="1" applyFont="1" applyFill="1" applyBorder="1" applyAlignment="1">
      <alignment horizontal="center" vertical="center" wrapText="1"/>
    </xf>
    <xf numFmtId="4" fontId="9" fillId="0" borderId="4" xfId="0" applyNumberFormat="1" applyFont="1" applyFill="1" applyBorder="1" applyAlignment="1">
      <alignment vertical="center" wrapText="1"/>
    </xf>
    <xf numFmtId="0" fontId="9" fillId="0" borderId="4" xfId="0" applyNumberFormat="1" applyFont="1" applyFill="1" applyBorder="1" applyAlignment="1">
      <alignment horizontal="center" vertical="center" wrapText="1"/>
    </xf>
    <xf numFmtId="0" fontId="10" fillId="0" borderId="16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10" fillId="0" borderId="20" xfId="0" applyNumberFormat="1" applyFont="1" applyFill="1" applyBorder="1" applyAlignment="1">
      <alignment horizontal="center" vertical="center" wrapText="1"/>
    </xf>
    <xf numFmtId="0" fontId="10" fillId="0" borderId="17" xfId="0" applyNumberFormat="1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 shrinkToFit="1"/>
    </xf>
    <xf numFmtId="14" fontId="9" fillId="0" borderId="0" xfId="0" applyNumberFormat="1" applyFont="1" applyFill="1" applyAlignment="1">
      <alignment horizontal="center" vertical="center" wrapText="1"/>
    </xf>
    <xf numFmtId="0" fontId="10" fillId="0" borderId="4" xfId="0" applyNumberFormat="1" applyFont="1" applyFill="1" applyBorder="1" applyAlignment="1">
      <alignment horizontal="center" vertical="center" wrapText="1"/>
    </xf>
    <xf numFmtId="0" fontId="10" fillId="0" borderId="4" xfId="0" applyNumberFormat="1" applyFont="1" applyFill="1" applyBorder="1" applyAlignment="1">
      <alignment horizontal="center" vertical="center" wrapText="1"/>
    </xf>
    <xf numFmtId="49" fontId="9" fillId="0" borderId="16" xfId="0" applyNumberFormat="1" applyFont="1" applyFill="1" applyBorder="1" applyAlignment="1">
      <alignment horizontal="center" vertical="center" wrapText="1"/>
    </xf>
    <xf numFmtId="9" fontId="9" fillId="0" borderId="20" xfId="1" applyFont="1" applyFill="1" applyBorder="1" applyAlignment="1">
      <alignment vertical="center" wrapText="1"/>
    </xf>
    <xf numFmtId="14" fontId="2" fillId="0" borderId="20" xfId="0" applyNumberFormat="1" applyFont="1" applyFill="1" applyBorder="1" applyAlignment="1">
      <alignment horizontal="center" vertical="center" wrapText="1"/>
    </xf>
    <xf numFmtId="14" fontId="2" fillId="0" borderId="17" xfId="0" applyNumberFormat="1" applyFont="1" applyFill="1" applyBorder="1" applyAlignment="1">
      <alignment horizontal="center" vertical="center" wrapText="1"/>
    </xf>
    <xf numFmtId="14" fontId="2" fillId="0" borderId="16" xfId="0" applyNumberFormat="1" applyFont="1" applyFill="1" applyBorder="1" applyAlignment="1">
      <alignment horizontal="center" vertical="center" wrapText="1"/>
    </xf>
    <xf numFmtId="0" fontId="8" fillId="0" borderId="4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wrapText="1"/>
    </xf>
    <xf numFmtId="9" fontId="9" fillId="0" borderId="36" xfId="1" applyFont="1" applyFill="1" applyBorder="1" applyAlignment="1">
      <alignment horizontal="center" vertical="center" wrapText="1"/>
    </xf>
    <xf numFmtId="4" fontId="8" fillId="0" borderId="4" xfId="0" applyNumberFormat="1" applyFont="1" applyFill="1" applyBorder="1" applyAlignment="1">
      <alignment horizontal="center" vertical="center"/>
    </xf>
    <xf numFmtId="14" fontId="11" fillId="0" borderId="29" xfId="0" applyNumberFormat="1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left" vertical="center" wrapText="1"/>
    </xf>
    <xf numFmtId="9" fontId="9" fillId="0" borderId="40" xfId="1" applyFont="1" applyFill="1" applyBorder="1" applyAlignment="1">
      <alignment horizontal="center" vertical="center" wrapText="1"/>
    </xf>
    <xf numFmtId="14" fontId="11" fillId="0" borderId="30" xfId="0" applyNumberFormat="1" applyFont="1" applyFill="1" applyBorder="1" applyAlignment="1">
      <alignment horizontal="center" vertical="center" wrapText="1"/>
    </xf>
    <xf numFmtId="4" fontId="8" fillId="0" borderId="44" xfId="0" applyNumberFormat="1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wrapText="1"/>
    </xf>
    <xf numFmtId="4" fontId="11" fillId="0" borderId="26" xfId="0" applyNumberFormat="1" applyFont="1" applyFill="1" applyBorder="1" applyAlignment="1">
      <alignment horizontal="center" vertical="center" wrapText="1"/>
    </xf>
    <xf numFmtId="9" fontId="9" fillId="0" borderId="34" xfId="1" applyFont="1" applyFill="1" applyBorder="1" applyAlignment="1">
      <alignment horizontal="center" vertical="center" wrapText="1"/>
    </xf>
    <xf numFmtId="14" fontId="11" fillId="0" borderId="33" xfId="0" applyNumberFormat="1" applyFont="1" applyFill="1" applyBorder="1" applyAlignment="1">
      <alignment horizontal="center" vertical="center" wrapText="1"/>
    </xf>
    <xf numFmtId="0" fontId="9" fillId="0" borderId="31" xfId="0" applyFont="1" applyFill="1" applyBorder="1" applyAlignment="1">
      <alignment wrapText="1"/>
    </xf>
    <xf numFmtId="14" fontId="11" fillId="0" borderId="17" xfId="0" applyNumberFormat="1" applyFont="1" applyFill="1" applyBorder="1" applyAlignment="1">
      <alignment horizontal="center" vertical="center" wrapText="1"/>
    </xf>
    <xf numFmtId="0" fontId="9" fillId="0" borderId="0" xfId="0" applyFont="1" applyFill="1"/>
    <xf numFmtId="0" fontId="9" fillId="0" borderId="0" xfId="0" applyFont="1" applyFill="1" applyAlignment="1">
      <alignment wrapText="1"/>
    </xf>
    <xf numFmtId="0" fontId="9" fillId="0" borderId="16" xfId="0" applyFont="1" applyFill="1" applyBorder="1" applyAlignment="1">
      <alignment horizontal="left" vertical="center" wrapText="1"/>
    </xf>
    <xf numFmtId="2" fontId="9" fillId="0" borderId="1" xfId="0" applyNumberFormat="1" applyFont="1" applyFill="1" applyBorder="1" applyAlignment="1">
      <alignment horizontal="center" vertical="center" wrapText="1"/>
    </xf>
    <xf numFmtId="0" fontId="9" fillId="0" borderId="38" xfId="0" applyFont="1" applyFill="1" applyBorder="1" applyAlignment="1">
      <alignment vertical="center" wrapText="1"/>
    </xf>
    <xf numFmtId="0" fontId="8" fillId="0" borderId="16" xfId="0" applyFont="1" applyFill="1" applyBorder="1" applyAlignment="1">
      <alignment vertical="center" wrapText="1"/>
    </xf>
  </cellXfs>
  <cellStyles count="6">
    <cellStyle name="Обычный" xfId="0" builtinId="0"/>
    <cellStyle name="Обычный 2" xfId="3"/>
    <cellStyle name="Обычный 2 2" xfId="2"/>
    <cellStyle name="Обычный 2 3" xfId="5"/>
    <cellStyle name="Обычный 3" xfId="4"/>
    <cellStyle name="Процентный" xfId="1" builtinId="5"/>
  </cellStyles>
  <dxfs count="0"/>
  <tableStyles count="0" defaultTableStyle="TableStyleMedium2" defaultPivotStyle="PivotStyleLight16"/>
  <colors>
    <mruColors>
      <color rgb="FFF9838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externalLinkPath" Target="file:///\\Rackstation\&#1092;&#1086;&#1085;&#1076;\4.%20&#1054;&#1090;&#1095;&#1077;&#1090;&#1099;%20&#1060;&#1086;&#1085;&#1076;&#1072;\&#1045;&#1078;&#1077;&#1084;&#1077;&#1089;&#1103;&#1095;&#1085;&#1099;&#1081;%20&#1086;&#1090;&#1095;&#1077;&#1090;%20&#1074;%20&#1052;&#1080;&#1085;.%20&#1046;&#1050;&#1061;\10%20&#1057;&#1077;&#1085;&#1090;&#1103;&#1073;&#1088;&#1100;%202016\05.09.2016\&#1056;&#1054;-3%20(&#1054;&#1090;&#1095;&#1077;&#1090;%20&#1046;&#1050;&#1061;%20%202016%20&#1075;&#1086;&#1076;)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outlinePr summaryBelow="0"/>
  </sheetPr>
  <dimension ref="A1:BO1448"/>
  <sheetViews>
    <sheetView tabSelected="1" view="pageBreakPreview" zoomScale="68" zoomScaleNormal="70" zoomScaleSheetLayoutView="68" workbookViewId="0">
      <pane ySplit="2" topLeftCell="A3" activePane="bottomLeft" state="frozen"/>
      <selection pane="bottomLeft" activeCell="L4" sqref="L4"/>
    </sheetView>
  </sheetViews>
  <sheetFormatPr defaultColWidth="9.125" defaultRowHeight="15" outlineLevelRow="1" x14ac:dyDescent="0.25"/>
  <cols>
    <col min="1" max="1" width="9" style="5" customWidth="1"/>
    <col min="2" max="2" width="32.75" style="5" customWidth="1"/>
    <col min="3" max="3" width="23" style="5" customWidth="1"/>
    <col min="4" max="4" width="22.875" style="4" customWidth="1"/>
    <col min="5" max="5" width="27" style="5" customWidth="1"/>
    <col min="6" max="6" width="30.125" style="5" customWidth="1"/>
    <col min="7" max="7" width="23" style="4" customWidth="1"/>
    <col min="8" max="8" width="21.125" style="5" customWidth="1"/>
    <col min="9" max="9" width="21.625" style="10" customWidth="1"/>
    <col min="10" max="10" width="21.875" style="4" customWidth="1"/>
    <col min="11" max="11" width="13.75" style="6" customWidth="1"/>
    <col min="12" max="12" width="16.375" style="6" customWidth="1"/>
    <col min="13" max="16384" width="9.125" style="5"/>
  </cols>
  <sheetData>
    <row r="1" spans="1:15" ht="40.5" customHeight="1" thickBot="1" x14ac:dyDescent="0.3">
      <c r="A1" s="158"/>
      <c r="B1" s="159" t="s">
        <v>912</v>
      </c>
      <c r="C1" s="159"/>
      <c r="D1" s="159"/>
      <c r="E1" s="159"/>
      <c r="F1" s="159"/>
      <c r="G1" s="159"/>
      <c r="H1" s="159"/>
      <c r="I1" s="159"/>
      <c r="J1" s="159"/>
    </row>
    <row r="2" spans="1:15" ht="115.5" customHeight="1" thickBot="1" x14ac:dyDescent="0.3">
      <c r="A2" s="160" t="s">
        <v>0</v>
      </c>
      <c r="B2" s="161" t="s">
        <v>1</v>
      </c>
      <c r="C2" s="161" t="s">
        <v>48</v>
      </c>
      <c r="D2" s="162" t="s">
        <v>820</v>
      </c>
      <c r="E2" s="161" t="s">
        <v>49</v>
      </c>
      <c r="F2" s="161" t="s">
        <v>57</v>
      </c>
      <c r="G2" s="163" t="s">
        <v>58</v>
      </c>
      <c r="H2" s="161" t="s">
        <v>50</v>
      </c>
      <c r="I2" s="16" t="s">
        <v>51</v>
      </c>
      <c r="J2" s="162" t="s">
        <v>56</v>
      </c>
      <c r="M2" s="6"/>
      <c r="N2" s="6"/>
      <c r="O2" s="6"/>
    </row>
    <row r="3" spans="1:15" ht="17.25" customHeight="1" thickBot="1" x14ac:dyDescent="0.3">
      <c r="A3" s="13">
        <v>1</v>
      </c>
      <c r="B3" s="14">
        <v>2</v>
      </c>
      <c r="C3" s="14">
        <v>3</v>
      </c>
      <c r="D3" s="14">
        <v>4</v>
      </c>
      <c r="E3" s="14">
        <v>5</v>
      </c>
      <c r="F3" s="14">
        <v>6</v>
      </c>
      <c r="G3" s="15">
        <v>7</v>
      </c>
      <c r="H3" s="14">
        <v>8</v>
      </c>
      <c r="I3" s="14">
        <v>9</v>
      </c>
      <c r="J3" s="14">
        <v>10</v>
      </c>
      <c r="M3" s="6"/>
      <c r="N3" s="6"/>
      <c r="O3" s="6"/>
    </row>
    <row r="4" spans="1:15" ht="29.25" customHeight="1" thickBot="1" x14ac:dyDescent="0.3">
      <c r="A4" s="148" t="s">
        <v>52</v>
      </c>
      <c r="B4" s="164"/>
      <c r="C4" s="165"/>
      <c r="D4" s="162">
        <f>D56+D121+D128+D183+D293+D327+D358+D405+D437+D517+D565+D614+D644+D691+D743+D804+D901+D951+D990+D1446</f>
        <v>2401559023.0045996</v>
      </c>
      <c r="E4" s="166"/>
      <c r="F4" s="166"/>
      <c r="G4" s="163">
        <f>G56+G121+G128+G183+G293+G327+G358+G405+G437+G517+G565+G614+G644+G691+G743+G804+G901+G951+G990+G1446</f>
        <v>2506876760.6797543</v>
      </c>
      <c r="H4" s="167"/>
      <c r="I4" s="168"/>
      <c r="J4" s="162">
        <f>J56+J121+J128+J183+J293+J327+J358+J405+J437+J517+J565+J614+J644+J691+J743+J804+J901+J951+J990+J1446</f>
        <v>2318792234.3902445</v>
      </c>
      <c r="M4" s="6"/>
      <c r="N4" s="6"/>
      <c r="O4" s="6"/>
    </row>
    <row r="5" spans="1:15" ht="29.25" customHeight="1" thickBot="1" x14ac:dyDescent="0.3">
      <c r="A5" s="148" t="s">
        <v>30</v>
      </c>
      <c r="B5" s="149"/>
      <c r="C5" s="149"/>
      <c r="D5" s="149"/>
      <c r="E5" s="149"/>
      <c r="F5" s="149"/>
      <c r="G5" s="149"/>
      <c r="H5" s="149"/>
      <c r="I5" s="149"/>
      <c r="J5" s="149"/>
    </row>
    <row r="6" spans="1:15" s="56" customFormat="1" ht="16.5" x14ac:dyDescent="0.25">
      <c r="A6" s="169">
        <v>1</v>
      </c>
      <c r="B6" s="170" t="s">
        <v>157</v>
      </c>
      <c r="C6" s="171" t="s">
        <v>12</v>
      </c>
      <c r="D6" s="171">
        <v>535302.28</v>
      </c>
      <c r="E6" s="172" t="s">
        <v>420</v>
      </c>
      <c r="F6" s="172" t="s">
        <v>405</v>
      </c>
      <c r="G6" s="173">
        <v>5533541.6878284402</v>
      </c>
      <c r="H6" s="174">
        <v>42965</v>
      </c>
      <c r="I6" s="174">
        <v>42936</v>
      </c>
      <c r="J6" s="175">
        <v>535302.28</v>
      </c>
      <c r="K6" s="7"/>
      <c r="L6" s="7"/>
    </row>
    <row r="7" spans="1:15" ht="16.5" outlineLevel="1" x14ac:dyDescent="0.25">
      <c r="A7" s="176"/>
      <c r="B7" s="177"/>
      <c r="C7" s="178" t="s">
        <v>8</v>
      </c>
      <c r="D7" s="178">
        <v>2304371.2599999998</v>
      </c>
      <c r="E7" s="179"/>
      <c r="F7" s="179"/>
      <c r="G7" s="180"/>
      <c r="H7" s="140"/>
      <c r="I7" s="140"/>
      <c r="J7" s="57">
        <v>2304371.2599999998</v>
      </c>
    </row>
    <row r="8" spans="1:15" ht="16.5" outlineLevel="1" x14ac:dyDescent="0.25">
      <c r="A8" s="176"/>
      <c r="B8" s="177"/>
      <c r="C8" s="178" t="s">
        <v>9</v>
      </c>
      <c r="D8" s="178">
        <v>186832.94</v>
      </c>
      <c r="E8" s="179"/>
      <c r="F8" s="179"/>
      <c r="G8" s="180"/>
      <c r="H8" s="140"/>
      <c r="I8" s="140"/>
      <c r="J8" s="57">
        <v>186832.94</v>
      </c>
    </row>
    <row r="9" spans="1:15" ht="16.5" outlineLevel="1" x14ac:dyDescent="0.25">
      <c r="A9" s="176"/>
      <c r="B9" s="177"/>
      <c r="C9" s="178" t="s">
        <v>10</v>
      </c>
      <c r="D9" s="178">
        <v>115465.36</v>
      </c>
      <c r="E9" s="179"/>
      <c r="F9" s="179"/>
      <c r="G9" s="180"/>
      <c r="H9" s="140"/>
      <c r="I9" s="140"/>
      <c r="J9" s="57">
        <v>115465.36</v>
      </c>
    </row>
    <row r="10" spans="1:15" ht="16.5" outlineLevel="1" x14ac:dyDescent="0.25">
      <c r="A10" s="176"/>
      <c r="B10" s="177"/>
      <c r="C10" s="178" t="s">
        <v>23</v>
      </c>
      <c r="D10" s="178">
        <v>2264421.1800000002</v>
      </c>
      <c r="E10" s="181"/>
      <c r="F10" s="181"/>
      <c r="G10" s="182"/>
      <c r="H10" s="141"/>
      <c r="I10" s="141"/>
      <c r="J10" s="57">
        <v>2264421.1800000002</v>
      </c>
    </row>
    <row r="11" spans="1:15" s="56" customFormat="1" ht="17.25" outlineLevel="1" thickBot="1" x14ac:dyDescent="0.3">
      <c r="A11" s="142" t="s">
        <v>27</v>
      </c>
      <c r="B11" s="143"/>
      <c r="C11" s="55"/>
      <c r="D11" s="55">
        <f>SUM(D6:D10)</f>
        <v>5406393.0199999996</v>
      </c>
      <c r="E11" s="18"/>
      <c r="F11" s="18"/>
      <c r="G11" s="19">
        <f>SUM(G6)</f>
        <v>5533541.6878284402</v>
      </c>
      <c r="H11" s="18"/>
      <c r="I11" s="20"/>
      <c r="J11" s="21">
        <f>SUM(J6:J10)</f>
        <v>5406393.0199999996</v>
      </c>
      <c r="K11" s="7"/>
      <c r="L11" s="7"/>
    </row>
    <row r="12" spans="1:15" s="56" customFormat="1" ht="55.5" customHeight="1" x14ac:dyDescent="0.25">
      <c r="A12" s="183">
        <v>2</v>
      </c>
      <c r="B12" s="184" t="s">
        <v>13</v>
      </c>
      <c r="C12" s="171" t="s">
        <v>23</v>
      </c>
      <c r="D12" s="171">
        <v>2305994.94</v>
      </c>
      <c r="E12" s="38" t="s">
        <v>421</v>
      </c>
      <c r="F12" s="185" t="s">
        <v>407</v>
      </c>
      <c r="G12" s="186">
        <v>2408758.2000000002</v>
      </c>
      <c r="H12" s="187">
        <v>42999</v>
      </c>
      <c r="I12" s="188">
        <v>42971</v>
      </c>
      <c r="J12" s="175">
        <v>2305994.94</v>
      </c>
      <c r="K12" s="7"/>
      <c r="L12" s="7"/>
    </row>
    <row r="13" spans="1:15" s="56" customFormat="1" ht="17.25" outlineLevel="1" thickBot="1" x14ac:dyDescent="0.3">
      <c r="A13" s="142" t="s">
        <v>27</v>
      </c>
      <c r="B13" s="143"/>
      <c r="C13" s="55"/>
      <c r="D13" s="55">
        <f>SUM(D12)</f>
        <v>2305994.94</v>
      </c>
      <c r="E13" s="18"/>
      <c r="F13" s="18"/>
      <c r="G13" s="19">
        <f>SUM(G12)</f>
        <v>2408758.2000000002</v>
      </c>
      <c r="H13" s="18"/>
      <c r="I13" s="23"/>
      <c r="J13" s="55">
        <f>J12</f>
        <v>2305994.94</v>
      </c>
      <c r="K13" s="7"/>
      <c r="L13" s="7"/>
    </row>
    <row r="14" spans="1:15" s="56" customFormat="1" ht="49.5" customHeight="1" x14ac:dyDescent="0.25">
      <c r="A14" s="183">
        <v>3</v>
      </c>
      <c r="B14" s="184" t="s">
        <v>158</v>
      </c>
      <c r="C14" s="171" t="s">
        <v>23</v>
      </c>
      <c r="D14" s="175">
        <v>3415822.7</v>
      </c>
      <c r="E14" s="38" t="s">
        <v>406</v>
      </c>
      <c r="F14" s="185" t="s">
        <v>407</v>
      </c>
      <c r="G14" s="189">
        <v>3436440.85</v>
      </c>
      <c r="H14" s="187"/>
      <c r="I14" s="187">
        <v>42971</v>
      </c>
      <c r="J14" s="175">
        <v>3415822.7</v>
      </c>
      <c r="K14" s="7"/>
      <c r="L14" s="7"/>
    </row>
    <row r="15" spans="1:15" s="56" customFormat="1" ht="17.25" outlineLevel="1" thickBot="1" x14ac:dyDescent="0.3">
      <c r="A15" s="142" t="s">
        <v>27</v>
      </c>
      <c r="B15" s="143"/>
      <c r="C15" s="55"/>
      <c r="D15" s="55">
        <f>SUM(D14)</f>
        <v>3415822.7</v>
      </c>
      <c r="E15" s="18"/>
      <c r="F15" s="18"/>
      <c r="G15" s="19">
        <f>SUM(G14)</f>
        <v>3436440.85</v>
      </c>
      <c r="H15" s="18"/>
      <c r="I15" s="23"/>
      <c r="J15" s="55">
        <f>J14</f>
        <v>3415822.7</v>
      </c>
      <c r="K15" s="7"/>
      <c r="L15" s="7"/>
    </row>
    <row r="16" spans="1:15" s="56" customFormat="1" ht="16.5" x14ac:dyDescent="0.25">
      <c r="A16" s="169">
        <v>4</v>
      </c>
      <c r="B16" s="170" t="s">
        <v>159</v>
      </c>
      <c r="C16" s="171" t="s">
        <v>12</v>
      </c>
      <c r="D16" s="171">
        <v>665869.28</v>
      </c>
      <c r="E16" s="172" t="s">
        <v>420</v>
      </c>
      <c r="F16" s="172" t="s">
        <v>405</v>
      </c>
      <c r="G16" s="190">
        <v>3956651.06</v>
      </c>
      <c r="H16" s="174">
        <v>42965</v>
      </c>
      <c r="J16" s="175">
        <v>665869.28</v>
      </c>
      <c r="K16" s="7"/>
      <c r="L16" s="7"/>
    </row>
    <row r="17" spans="1:12" s="56" customFormat="1" ht="16.5" x14ac:dyDescent="0.25">
      <c r="A17" s="191"/>
      <c r="B17" s="192"/>
      <c r="C17" s="178" t="s">
        <v>8</v>
      </c>
      <c r="D17" s="193">
        <v>2501872.58</v>
      </c>
      <c r="E17" s="179"/>
      <c r="F17" s="179"/>
      <c r="G17" s="180"/>
      <c r="H17" s="140"/>
      <c r="I17" s="38"/>
      <c r="J17" s="114">
        <v>2501872.58</v>
      </c>
      <c r="K17" s="7"/>
      <c r="L17" s="7"/>
    </row>
    <row r="18" spans="1:12" s="56" customFormat="1" ht="16.5" x14ac:dyDescent="0.25">
      <c r="A18" s="191"/>
      <c r="B18" s="192"/>
      <c r="C18" s="178" t="s">
        <v>9</v>
      </c>
      <c r="D18" s="193">
        <v>541773.4</v>
      </c>
      <c r="E18" s="179"/>
      <c r="F18" s="179"/>
      <c r="G18" s="180"/>
      <c r="H18" s="140"/>
      <c r="J18" s="114">
        <v>541773.4</v>
      </c>
      <c r="K18" s="7"/>
      <c r="L18" s="7"/>
    </row>
    <row r="19" spans="1:12" ht="16.5" outlineLevel="1" x14ac:dyDescent="0.25">
      <c r="A19" s="176"/>
      <c r="B19" s="177"/>
      <c r="C19" s="178" t="s">
        <v>10</v>
      </c>
      <c r="D19" s="178">
        <v>257097.22</v>
      </c>
      <c r="E19" s="181"/>
      <c r="F19" s="181"/>
      <c r="G19" s="182"/>
      <c r="H19" s="141"/>
      <c r="I19" s="194"/>
      <c r="J19" s="57">
        <v>257097.22</v>
      </c>
    </row>
    <row r="20" spans="1:12" s="56" customFormat="1" ht="17.25" outlineLevel="1" thickBot="1" x14ac:dyDescent="0.3">
      <c r="A20" s="144" t="s">
        <v>27</v>
      </c>
      <c r="B20" s="145"/>
      <c r="C20" s="24"/>
      <c r="D20" s="24">
        <f>SUM(D16:D19)</f>
        <v>3966612.4800000004</v>
      </c>
      <c r="E20" s="25"/>
      <c r="F20" s="25"/>
      <c r="G20" s="26">
        <f>SUM(G16)</f>
        <v>3956651.06</v>
      </c>
      <c r="H20" s="25"/>
      <c r="I20" s="23"/>
      <c r="J20" s="24">
        <f>SUM(J16:J19)</f>
        <v>3966612.4800000004</v>
      </c>
      <c r="K20" s="7"/>
      <c r="L20" s="7"/>
    </row>
    <row r="21" spans="1:12" s="56" customFormat="1" ht="33" customHeight="1" x14ac:dyDescent="0.25">
      <c r="A21" s="169">
        <v>5</v>
      </c>
      <c r="B21" s="170" t="s">
        <v>59</v>
      </c>
      <c r="C21" s="171" t="s">
        <v>23</v>
      </c>
      <c r="D21" s="171">
        <v>3063454.64</v>
      </c>
      <c r="E21" s="172" t="s">
        <v>421</v>
      </c>
      <c r="F21" s="172" t="s">
        <v>407</v>
      </c>
      <c r="G21" s="190">
        <v>8200085.4400000004</v>
      </c>
      <c r="H21" s="174">
        <v>42999</v>
      </c>
      <c r="I21" s="195">
        <v>42971</v>
      </c>
      <c r="J21" s="175">
        <v>3063454.64</v>
      </c>
      <c r="K21" s="7"/>
      <c r="L21" s="7"/>
    </row>
    <row r="22" spans="1:12" ht="30.75" customHeight="1" outlineLevel="1" x14ac:dyDescent="0.25">
      <c r="A22" s="176"/>
      <c r="B22" s="177"/>
      <c r="C22" s="178" t="s">
        <v>24</v>
      </c>
      <c r="D22" s="178">
        <v>4829900.4800000004</v>
      </c>
      <c r="E22" s="181"/>
      <c r="F22" s="181"/>
      <c r="G22" s="182"/>
      <c r="H22" s="141"/>
      <c r="I22" s="196">
        <v>43026</v>
      </c>
      <c r="J22" s="57">
        <v>4829900.4800000004</v>
      </c>
    </row>
    <row r="23" spans="1:12" ht="17.25" outlineLevel="1" thickBot="1" x14ac:dyDescent="0.3">
      <c r="A23" s="142" t="s">
        <v>27</v>
      </c>
      <c r="B23" s="143"/>
      <c r="C23" s="27"/>
      <c r="D23" s="55">
        <f>SUM(D21:D22)</f>
        <v>7893355.120000001</v>
      </c>
      <c r="E23" s="28"/>
      <c r="F23" s="28"/>
      <c r="G23" s="19">
        <f>SUM(G21)</f>
        <v>8200085.4400000004</v>
      </c>
      <c r="H23" s="28"/>
      <c r="I23" s="23"/>
      <c r="J23" s="55">
        <f>SUM(J21:J22)</f>
        <v>7893355.120000001</v>
      </c>
    </row>
    <row r="24" spans="1:12" s="56" customFormat="1" ht="16.5" customHeight="1" x14ac:dyDescent="0.25">
      <c r="A24" s="191">
        <v>6</v>
      </c>
      <c r="B24" s="192" t="s">
        <v>160</v>
      </c>
      <c r="C24" s="193" t="s">
        <v>12</v>
      </c>
      <c r="D24" s="193">
        <v>489042.74</v>
      </c>
      <c r="E24" s="179" t="s">
        <v>420</v>
      </c>
      <c r="F24" s="179" t="s">
        <v>405</v>
      </c>
      <c r="G24" s="180">
        <v>3343599.82</v>
      </c>
      <c r="H24" s="140">
        <v>42965</v>
      </c>
      <c r="I24" s="140"/>
      <c r="J24" s="114">
        <v>489042.74</v>
      </c>
      <c r="K24" s="7"/>
      <c r="L24" s="7"/>
    </row>
    <row r="25" spans="1:12" s="56" customFormat="1" ht="16.5" customHeight="1" x14ac:dyDescent="0.25">
      <c r="A25" s="191"/>
      <c r="B25" s="192"/>
      <c r="C25" s="178" t="s">
        <v>8</v>
      </c>
      <c r="D25" s="193">
        <v>2216478.96</v>
      </c>
      <c r="E25" s="179"/>
      <c r="F25" s="179"/>
      <c r="G25" s="180"/>
      <c r="H25" s="140"/>
      <c r="I25" s="140"/>
      <c r="J25" s="114">
        <v>2216478.96</v>
      </c>
      <c r="K25" s="7"/>
      <c r="L25" s="7"/>
    </row>
    <row r="26" spans="1:12" s="56" customFormat="1" ht="16.5" customHeight="1" x14ac:dyDescent="0.25">
      <c r="A26" s="191"/>
      <c r="B26" s="192"/>
      <c r="C26" s="178" t="s">
        <v>9</v>
      </c>
      <c r="D26" s="193">
        <v>225455.52</v>
      </c>
      <c r="E26" s="179"/>
      <c r="F26" s="179"/>
      <c r="G26" s="180"/>
      <c r="H26" s="140"/>
      <c r="I26" s="140"/>
      <c r="J26" s="114">
        <v>225455.52</v>
      </c>
      <c r="K26" s="7"/>
      <c r="L26" s="7"/>
    </row>
    <row r="27" spans="1:12" ht="16.5" customHeight="1" outlineLevel="1" x14ac:dyDescent="0.25">
      <c r="A27" s="176"/>
      <c r="B27" s="177"/>
      <c r="C27" s="178" t="s">
        <v>10</v>
      </c>
      <c r="D27" s="178">
        <v>164374</v>
      </c>
      <c r="E27" s="181"/>
      <c r="F27" s="181"/>
      <c r="G27" s="182"/>
      <c r="H27" s="141"/>
      <c r="I27" s="141"/>
      <c r="J27" s="57">
        <v>164374</v>
      </c>
    </row>
    <row r="28" spans="1:12" ht="17.25" outlineLevel="1" thickBot="1" x14ac:dyDescent="0.3">
      <c r="A28" s="142" t="s">
        <v>27</v>
      </c>
      <c r="B28" s="143"/>
      <c r="C28" s="27"/>
      <c r="D28" s="55">
        <f>SUM(D24:D27)</f>
        <v>3095351.22</v>
      </c>
      <c r="E28" s="28"/>
      <c r="F28" s="28"/>
      <c r="G28" s="19">
        <f>SUM(G24)</f>
        <v>3343599.82</v>
      </c>
      <c r="H28" s="28"/>
      <c r="I28" s="23"/>
      <c r="J28" s="55">
        <f>SUM(J24:J27)</f>
        <v>3095351.22</v>
      </c>
    </row>
    <row r="29" spans="1:12" ht="33" customHeight="1" outlineLevel="1" x14ac:dyDescent="0.25">
      <c r="A29" s="197"/>
      <c r="B29" s="198" t="s">
        <v>371</v>
      </c>
      <c r="C29" s="190" t="s">
        <v>23</v>
      </c>
      <c r="D29" s="190">
        <v>5906537.2000000002</v>
      </c>
      <c r="E29" s="172" t="s">
        <v>549</v>
      </c>
      <c r="F29" s="172" t="s">
        <v>405</v>
      </c>
      <c r="G29" s="190">
        <v>6071233.8300000001</v>
      </c>
      <c r="H29" s="174">
        <v>43028</v>
      </c>
      <c r="I29" s="199">
        <v>43041</v>
      </c>
      <c r="J29" s="190">
        <v>5906537.2000000002</v>
      </c>
    </row>
    <row r="30" spans="1:12" ht="24" customHeight="1" outlineLevel="1" x14ac:dyDescent="0.25">
      <c r="A30" s="191"/>
      <c r="B30" s="200"/>
      <c r="C30" s="182"/>
      <c r="D30" s="182"/>
      <c r="E30" s="181"/>
      <c r="F30" s="181"/>
      <c r="G30" s="182"/>
      <c r="H30" s="141"/>
      <c r="I30" s="201"/>
      <c r="J30" s="182"/>
    </row>
    <row r="31" spans="1:12" ht="17.25" outlineLevel="1" thickBot="1" x14ac:dyDescent="0.3">
      <c r="A31" s="142" t="s">
        <v>27</v>
      </c>
      <c r="B31" s="143"/>
      <c r="C31" s="30"/>
      <c r="D31" s="32">
        <f>D29+D30</f>
        <v>5906537.2000000002</v>
      </c>
      <c r="E31" s="31"/>
      <c r="F31" s="31"/>
      <c r="G31" s="32">
        <f>G29+G30</f>
        <v>6071233.8300000001</v>
      </c>
      <c r="H31" s="31"/>
      <c r="I31" s="33"/>
      <c r="J31" s="32">
        <f>SUM(J29:J30)</f>
        <v>5906537.2000000002</v>
      </c>
    </row>
    <row r="32" spans="1:12" ht="33" customHeight="1" outlineLevel="1" x14ac:dyDescent="0.25">
      <c r="A32" s="197"/>
      <c r="B32" s="198" t="s">
        <v>372</v>
      </c>
      <c r="C32" s="190" t="s">
        <v>23</v>
      </c>
      <c r="D32" s="190">
        <v>7522113.8499999996</v>
      </c>
      <c r="E32" s="172" t="s">
        <v>549</v>
      </c>
      <c r="F32" s="172" t="s">
        <v>405</v>
      </c>
      <c r="G32" s="190">
        <v>7672556.1299999999</v>
      </c>
      <c r="H32" s="174">
        <v>43028</v>
      </c>
      <c r="I32" s="199">
        <v>43041</v>
      </c>
      <c r="J32" s="190">
        <v>7522113.8499999996</v>
      </c>
    </row>
    <row r="33" spans="1:12" ht="24" customHeight="1" outlineLevel="1" x14ac:dyDescent="0.25">
      <c r="A33" s="191"/>
      <c r="B33" s="200"/>
      <c r="C33" s="182"/>
      <c r="D33" s="182"/>
      <c r="E33" s="181"/>
      <c r="F33" s="181"/>
      <c r="G33" s="182"/>
      <c r="H33" s="141"/>
      <c r="I33" s="201"/>
      <c r="J33" s="182"/>
    </row>
    <row r="34" spans="1:12" ht="17.25" outlineLevel="1" thickBot="1" x14ac:dyDescent="0.3">
      <c r="A34" s="142" t="s">
        <v>27</v>
      </c>
      <c r="B34" s="143"/>
      <c r="C34" s="30"/>
      <c r="D34" s="32">
        <f>D32+D33</f>
        <v>7522113.8499999996</v>
      </c>
      <c r="E34" s="31"/>
      <c r="F34" s="31"/>
      <c r="G34" s="32">
        <f>G32+G33</f>
        <v>7672556.1299999999</v>
      </c>
      <c r="H34" s="31"/>
      <c r="I34" s="33"/>
      <c r="J34" s="32">
        <f>SUM(J32:J33)</f>
        <v>7522113.8499999996</v>
      </c>
    </row>
    <row r="35" spans="1:12" s="56" customFormat="1" ht="31.5" customHeight="1" x14ac:dyDescent="0.25">
      <c r="A35" s="169">
        <v>7</v>
      </c>
      <c r="B35" s="170" t="s">
        <v>161</v>
      </c>
      <c r="C35" s="171" t="s">
        <v>23</v>
      </c>
      <c r="D35" s="171">
        <v>6495489.3600000003</v>
      </c>
      <c r="E35" s="172" t="s">
        <v>421</v>
      </c>
      <c r="F35" s="172" t="s">
        <v>407</v>
      </c>
      <c r="G35" s="190">
        <v>17829332.579999998</v>
      </c>
      <c r="H35" s="174">
        <v>42999</v>
      </c>
      <c r="I35" s="174">
        <v>43040</v>
      </c>
      <c r="J35" s="175">
        <v>6495489.3600000003</v>
      </c>
      <c r="K35" s="7"/>
      <c r="L35" s="7"/>
    </row>
    <row r="36" spans="1:12" ht="16.5" outlineLevel="1" x14ac:dyDescent="0.25">
      <c r="A36" s="176"/>
      <c r="B36" s="177"/>
      <c r="C36" s="178" t="s">
        <v>24</v>
      </c>
      <c r="D36" s="178">
        <v>10640311.34</v>
      </c>
      <c r="E36" s="181"/>
      <c r="F36" s="181"/>
      <c r="G36" s="182"/>
      <c r="H36" s="141"/>
      <c r="I36" s="141"/>
      <c r="J36" s="57">
        <v>10640311.34</v>
      </c>
    </row>
    <row r="37" spans="1:12" ht="17.25" outlineLevel="1" thickBot="1" x14ac:dyDescent="0.3">
      <c r="A37" s="142" t="s">
        <v>27</v>
      </c>
      <c r="B37" s="143"/>
      <c r="C37" s="27"/>
      <c r="D37" s="55">
        <f>SUM(D35:D36)</f>
        <v>17135800.699999999</v>
      </c>
      <c r="E37" s="28"/>
      <c r="F37" s="28"/>
      <c r="G37" s="19">
        <f>SUM(G35)</f>
        <v>17829332.579999998</v>
      </c>
      <c r="H37" s="28"/>
      <c r="I37" s="23"/>
      <c r="J37" s="55">
        <f>SUM(J35:J36)</f>
        <v>17135800.699999999</v>
      </c>
    </row>
    <row r="38" spans="1:12" s="56" customFormat="1" ht="16.5" x14ac:dyDescent="0.25">
      <c r="A38" s="191">
        <v>8</v>
      </c>
      <c r="B38" s="192" t="s">
        <v>162</v>
      </c>
      <c r="C38" s="193" t="s">
        <v>12</v>
      </c>
      <c r="D38" s="193">
        <v>490563.76</v>
      </c>
      <c r="E38" s="179" t="s">
        <v>477</v>
      </c>
      <c r="F38" s="179" t="s">
        <v>378</v>
      </c>
      <c r="G38" s="180">
        <v>3383649.7458040533</v>
      </c>
      <c r="H38" s="140">
        <v>42971</v>
      </c>
      <c r="I38" s="202"/>
      <c r="J38" s="114">
        <v>490563.76</v>
      </c>
      <c r="K38" s="7"/>
      <c r="L38" s="7"/>
    </row>
    <row r="39" spans="1:12" s="56" customFormat="1" ht="16.5" x14ac:dyDescent="0.25">
      <c r="A39" s="191"/>
      <c r="B39" s="192"/>
      <c r="C39" s="178" t="s">
        <v>8</v>
      </c>
      <c r="D39" s="193">
        <v>2263544.44</v>
      </c>
      <c r="E39" s="179"/>
      <c r="F39" s="179"/>
      <c r="G39" s="180"/>
      <c r="H39" s="140"/>
      <c r="I39" s="203"/>
      <c r="J39" s="114">
        <v>2263544.44</v>
      </c>
      <c r="K39" s="7"/>
      <c r="L39" s="7"/>
    </row>
    <row r="40" spans="1:12" s="56" customFormat="1" ht="16.5" x14ac:dyDescent="0.25">
      <c r="A40" s="191"/>
      <c r="B40" s="192"/>
      <c r="C40" s="178" t="s">
        <v>9</v>
      </c>
      <c r="D40" s="193">
        <v>239253.26</v>
      </c>
      <c r="E40" s="179"/>
      <c r="F40" s="179"/>
      <c r="G40" s="180"/>
      <c r="H40" s="140"/>
      <c r="I40" s="203"/>
      <c r="J40" s="114">
        <v>239253.26</v>
      </c>
      <c r="K40" s="7"/>
      <c r="L40" s="7"/>
    </row>
    <row r="41" spans="1:12" ht="16.5" outlineLevel="1" x14ac:dyDescent="0.25">
      <c r="A41" s="176"/>
      <c r="B41" s="177"/>
      <c r="C41" s="178" t="s">
        <v>10</v>
      </c>
      <c r="D41" s="178">
        <v>155748.20000000001</v>
      </c>
      <c r="E41" s="181"/>
      <c r="F41" s="181"/>
      <c r="G41" s="182"/>
      <c r="H41" s="141"/>
      <c r="I41" s="204"/>
      <c r="J41" s="57">
        <v>155748.20000000001</v>
      </c>
    </row>
    <row r="42" spans="1:12" ht="17.25" outlineLevel="1" thickBot="1" x14ac:dyDescent="0.3">
      <c r="A42" s="142" t="s">
        <v>27</v>
      </c>
      <c r="B42" s="143"/>
      <c r="C42" s="27"/>
      <c r="D42" s="55">
        <f>SUM(D38:D41)</f>
        <v>3149109.66</v>
      </c>
      <c r="E42" s="28"/>
      <c r="F42" s="29"/>
      <c r="G42" s="26">
        <f>SUM(G38)</f>
        <v>3383649.7458040533</v>
      </c>
      <c r="H42" s="29"/>
      <c r="I42" s="93"/>
      <c r="J42" s="24">
        <f>SUM(J38:J41)</f>
        <v>3149109.66</v>
      </c>
    </row>
    <row r="43" spans="1:12" ht="18.75" customHeight="1" outlineLevel="1" x14ac:dyDescent="0.25">
      <c r="A43" s="200">
        <v>9</v>
      </c>
      <c r="B43" s="205" t="s">
        <v>821</v>
      </c>
      <c r="C43" s="193" t="s">
        <v>12</v>
      </c>
      <c r="D43" s="114">
        <v>490563.76</v>
      </c>
      <c r="E43" s="179" t="s">
        <v>477</v>
      </c>
      <c r="F43" s="172" t="s">
        <v>378</v>
      </c>
      <c r="G43" s="190">
        <v>3351527.48</v>
      </c>
      <c r="H43" s="174">
        <v>42971</v>
      </c>
      <c r="I43" s="206"/>
      <c r="J43" s="175">
        <v>490563.76</v>
      </c>
    </row>
    <row r="44" spans="1:12" ht="18.75" customHeight="1" outlineLevel="1" x14ac:dyDescent="0.25">
      <c r="A44" s="207"/>
      <c r="B44" s="208"/>
      <c r="C44" s="178" t="s">
        <v>8</v>
      </c>
      <c r="D44" s="178">
        <v>2260785.6</v>
      </c>
      <c r="E44" s="179"/>
      <c r="F44" s="179"/>
      <c r="G44" s="180"/>
      <c r="H44" s="140"/>
      <c r="I44" s="209"/>
      <c r="J44" s="57">
        <v>2260785.6</v>
      </c>
    </row>
    <row r="45" spans="1:12" ht="18.75" customHeight="1" outlineLevel="1" x14ac:dyDescent="0.25">
      <c r="A45" s="207"/>
      <c r="B45" s="208"/>
      <c r="C45" s="178" t="s">
        <v>9</v>
      </c>
      <c r="D45" s="178">
        <v>225273.8</v>
      </c>
      <c r="E45" s="179"/>
      <c r="F45" s="179"/>
      <c r="G45" s="180"/>
      <c r="H45" s="140"/>
      <c r="I45" s="209"/>
      <c r="J45" s="57">
        <v>225273.8</v>
      </c>
    </row>
    <row r="46" spans="1:12" ht="18.75" customHeight="1" outlineLevel="1" x14ac:dyDescent="0.25">
      <c r="A46" s="207"/>
      <c r="B46" s="192"/>
      <c r="C46" s="178" t="s">
        <v>10</v>
      </c>
      <c r="D46" s="193">
        <v>298540</v>
      </c>
      <c r="E46" s="181"/>
      <c r="F46" s="181"/>
      <c r="G46" s="182"/>
      <c r="H46" s="141"/>
      <c r="I46" s="210"/>
      <c r="J46" s="57">
        <v>298540</v>
      </c>
    </row>
    <row r="47" spans="1:12" ht="15.75" customHeight="1" outlineLevel="1" x14ac:dyDescent="0.25">
      <c r="A47" s="151" t="s">
        <v>27</v>
      </c>
      <c r="B47" s="152"/>
      <c r="C47" s="95"/>
      <c r="D47" s="96">
        <f>SUM(D43:D46)</f>
        <v>3275163.16</v>
      </c>
      <c r="E47" s="92"/>
      <c r="F47" s="92"/>
      <c r="G47" s="96">
        <f>SUM(G43)</f>
        <v>3351527.48</v>
      </c>
      <c r="H47" s="92"/>
      <c r="I47" s="93"/>
      <c r="J47" s="96">
        <f>SUM(J43:J46)</f>
        <v>3275163.16</v>
      </c>
    </row>
    <row r="48" spans="1:12" s="194" customFormat="1" ht="51.75" customHeight="1" outlineLevel="1" x14ac:dyDescent="0.25">
      <c r="A48" s="105">
        <v>1</v>
      </c>
      <c r="B48" s="211" t="s">
        <v>584</v>
      </c>
      <c r="C48" s="38" t="s">
        <v>11</v>
      </c>
      <c r="D48" s="94"/>
      <c r="E48" s="212" t="s">
        <v>587</v>
      </c>
      <c r="F48" s="212" t="s">
        <v>586</v>
      </c>
      <c r="G48" s="111">
        <v>827396.6</v>
      </c>
      <c r="H48" s="139">
        <v>43005</v>
      </c>
      <c r="I48" s="213">
        <v>43056</v>
      </c>
      <c r="J48" s="178">
        <v>827396.60000000009</v>
      </c>
    </row>
    <row r="49" spans="1:12" s="194" customFormat="1" ht="34.5" customHeight="1" outlineLevel="1" x14ac:dyDescent="0.25">
      <c r="A49" s="105">
        <v>2</v>
      </c>
      <c r="B49" s="211" t="s">
        <v>585</v>
      </c>
      <c r="C49" s="38" t="s">
        <v>11</v>
      </c>
      <c r="D49" s="94"/>
      <c r="E49" s="179"/>
      <c r="F49" s="179"/>
      <c r="G49" s="214">
        <v>82941.679999999993</v>
      </c>
      <c r="H49" s="179"/>
      <c r="I49" s="215"/>
      <c r="J49" s="178">
        <v>82941.679999999993</v>
      </c>
    </row>
    <row r="50" spans="1:12" s="194" customFormat="1" ht="23.25" customHeight="1" outlineLevel="1" x14ac:dyDescent="0.25">
      <c r="A50" s="105">
        <v>3</v>
      </c>
      <c r="B50" s="211" t="s">
        <v>583</v>
      </c>
      <c r="C50" s="38" t="s">
        <v>11</v>
      </c>
      <c r="D50" s="94"/>
      <c r="E50" s="181"/>
      <c r="F50" s="181"/>
      <c r="G50" s="214">
        <v>241211.93</v>
      </c>
      <c r="H50" s="181"/>
      <c r="I50" s="216"/>
      <c r="J50" s="178">
        <v>241211.93</v>
      </c>
    </row>
    <row r="51" spans="1:12" ht="34.5" customHeight="1" outlineLevel="1" x14ac:dyDescent="0.25">
      <c r="A51" s="123"/>
      <c r="B51" s="152" t="s">
        <v>164</v>
      </c>
      <c r="C51" s="152"/>
      <c r="D51" s="96">
        <v>1151550.21</v>
      </c>
      <c r="E51" s="217"/>
      <c r="F51" s="217"/>
      <c r="G51" s="218">
        <f>SUM(G48:G50)</f>
        <v>1151550.21</v>
      </c>
      <c r="H51" s="217"/>
      <c r="I51" s="219"/>
      <c r="J51" s="218">
        <f>SUM(J48:J50)</f>
        <v>1151550.21</v>
      </c>
    </row>
    <row r="52" spans="1:12" ht="55.5" customHeight="1" outlineLevel="1" x14ac:dyDescent="0.25">
      <c r="A52" s="105">
        <v>1</v>
      </c>
      <c r="B52" s="211" t="s">
        <v>584</v>
      </c>
      <c r="C52" s="211" t="s">
        <v>770</v>
      </c>
      <c r="D52" s="220"/>
      <c r="E52" s="221" t="s">
        <v>773</v>
      </c>
      <c r="F52" s="212" t="s">
        <v>772</v>
      </c>
      <c r="G52" s="220">
        <v>62110.74</v>
      </c>
      <c r="H52" s="221"/>
      <c r="I52" s="222"/>
      <c r="J52" s="223">
        <v>62110.74</v>
      </c>
    </row>
    <row r="53" spans="1:12" ht="42.75" customHeight="1" outlineLevel="1" x14ac:dyDescent="0.25">
      <c r="A53" s="105">
        <v>2</v>
      </c>
      <c r="B53" s="211" t="s">
        <v>585</v>
      </c>
      <c r="C53" s="211" t="s">
        <v>770</v>
      </c>
      <c r="D53" s="220"/>
      <c r="E53" s="221" t="s">
        <v>808</v>
      </c>
      <c r="F53" s="179"/>
      <c r="G53" s="220">
        <v>14754.71</v>
      </c>
      <c r="H53" s="221"/>
      <c r="I53" s="222"/>
      <c r="J53" s="223">
        <v>14754.71</v>
      </c>
    </row>
    <row r="54" spans="1:12" ht="40.5" customHeight="1" outlineLevel="1" x14ac:dyDescent="0.25">
      <c r="A54" s="105">
        <v>3</v>
      </c>
      <c r="B54" s="211" t="s">
        <v>583</v>
      </c>
      <c r="C54" s="211" t="s">
        <v>770</v>
      </c>
      <c r="D54" s="220"/>
      <c r="E54" s="221" t="s">
        <v>809</v>
      </c>
      <c r="F54" s="181"/>
      <c r="G54" s="220">
        <v>41059.82</v>
      </c>
      <c r="H54" s="221"/>
      <c r="I54" s="222"/>
      <c r="J54" s="223">
        <v>41059.82</v>
      </c>
    </row>
    <row r="55" spans="1:12" ht="28.5" customHeight="1" outlineLevel="1" x14ac:dyDescent="0.25">
      <c r="A55" s="105"/>
      <c r="B55" s="224" t="s">
        <v>771</v>
      </c>
      <c r="C55" s="225"/>
      <c r="D55" s="220">
        <v>300000</v>
      </c>
      <c r="E55" s="221"/>
      <c r="F55" s="221"/>
      <c r="G55" s="220">
        <f>SUM(G52:G54)</f>
        <v>117925.26999999999</v>
      </c>
      <c r="H55" s="221"/>
      <c r="I55" s="222"/>
      <c r="J55" s="220">
        <f>SUM(J52:J54)</f>
        <v>117925.26999999999</v>
      </c>
    </row>
    <row r="56" spans="1:12" ht="30" customHeight="1" outlineLevel="1" thickBot="1" x14ac:dyDescent="0.3">
      <c r="A56" s="226" t="s">
        <v>28</v>
      </c>
      <c r="B56" s="227"/>
      <c r="C56" s="228"/>
      <c r="D56" s="229">
        <f>D11+D13+D15+D20+D23+D28+D31+D34+D37++D42+D47+D51+D55</f>
        <v>64523804.259999998</v>
      </c>
      <c r="E56" s="229">
        <f>E11+E13+E15+E20+E23+E28+E31+E34+E37++E42+E47+E51</f>
        <v>0</v>
      </c>
      <c r="F56" s="229">
        <f>F11+F13+F15+F20+F23+F28+F31+F34+F37++F42+F47+F51</f>
        <v>0</v>
      </c>
      <c r="G56" s="229">
        <f>G11+G13+G15+G20+G23+G28+G31+G34+G37++G42+G47+G51+G55</f>
        <v>66456852.303632498</v>
      </c>
      <c r="H56" s="229">
        <f>H11+H13+H15+H20+H23+H28+H31+H34+H37++H42+H47+H51</f>
        <v>0</v>
      </c>
      <c r="I56" s="229">
        <f>I11+I13+I15+I20+I23+I28+I31+I34+I37++I42+I47+I51</f>
        <v>0</v>
      </c>
      <c r="J56" s="229">
        <f>J11+J13+J15+J20+J23+J28+J31+J34+J37++J42+J47+J51+J55</f>
        <v>64341729.530000001</v>
      </c>
    </row>
    <row r="57" spans="1:12" s="56" customFormat="1" ht="24.75" customHeight="1" thickBot="1" x14ac:dyDescent="0.3">
      <c r="A57" s="148" t="s">
        <v>29</v>
      </c>
      <c r="B57" s="149"/>
      <c r="C57" s="149"/>
      <c r="D57" s="149"/>
      <c r="E57" s="150"/>
      <c r="F57" s="150"/>
      <c r="G57" s="150"/>
      <c r="H57" s="150"/>
      <c r="I57" s="149"/>
      <c r="J57" s="149"/>
      <c r="K57" s="7"/>
      <c r="L57" s="7"/>
    </row>
    <row r="58" spans="1:12" s="56" customFormat="1" ht="39.75" customHeight="1" x14ac:dyDescent="0.25">
      <c r="A58" s="191">
        <v>1</v>
      </c>
      <c r="B58" s="200" t="s">
        <v>373</v>
      </c>
      <c r="C58" s="230" t="s">
        <v>23</v>
      </c>
      <c r="D58" s="114">
        <v>3226811.95</v>
      </c>
      <c r="E58" s="64" t="s">
        <v>559</v>
      </c>
      <c r="F58" s="64" t="s">
        <v>397</v>
      </c>
      <c r="G58" s="65">
        <v>3603181.63</v>
      </c>
      <c r="H58" s="66">
        <v>43039</v>
      </c>
      <c r="I58" s="117">
        <v>43039</v>
      </c>
      <c r="J58" s="114">
        <v>3226811.95</v>
      </c>
      <c r="K58" s="7"/>
      <c r="L58" s="7"/>
    </row>
    <row r="59" spans="1:12" ht="33" outlineLevel="1" x14ac:dyDescent="0.25">
      <c r="A59" s="176"/>
      <c r="B59" s="207"/>
      <c r="C59" s="38" t="s">
        <v>11</v>
      </c>
      <c r="D59" s="57">
        <v>55253.09</v>
      </c>
      <c r="E59" s="38" t="s">
        <v>510</v>
      </c>
      <c r="F59" s="38" t="s">
        <v>422</v>
      </c>
      <c r="G59" s="57">
        <v>55253.09</v>
      </c>
      <c r="H59" s="59">
        <v>42960</v>
      </c>
      <c r="I59" s="59">
        <v>42956</v>
      </c>
      <c r="J59" s="57">
        <v>55253.09</v>
      </c>
    </row>
    <row r="60" spans="1:12" ht="17.25" outlineLevel="1" thickBot="1" x14ac:dyDescent="0.3">
      <c r="A60" s="142" t="s">
        <v>27</v>
      </c>
      <c r="B60" s="143"/>
      <c r="C60" s="28"/>
      <c r="D60" s="21">
        <f>SUM(D58:D59)</f>
        <v>3282065.04</v>
      </c>
      <c r="E60" s="18"/>
      <c r="F60" s="18"/>
      <c r="G60" s="21">
        <f>SUM(G58:G59)</f>
        <v>3658434.7199999997</v>
      </c>
      <c r="H60" s="18"/>
      <c r="I60" s="20"/>
      <c r="J60" s="21">
        <f>SUM(J58:J59)</f>
        <v>3282065.04</v>
      </c>
    </row>
    <row r="61" spans="1:12" s="56" customFormat="1" ht="42.75" customHeight="1" x14ac:dyDescent="0.25">
      <c r="A61" s="191">
        <v>2</v>
      </c>
      <c r="B61" s="200" t="s">
        <v>374</v>
      </c>
      <c r="C61" s="230" t="s">
        <v>23</v>
      </c>
      <c r="D61" s="114">
        <v>3014888.01</v>
      </c>
      <c r="E61" s="231" t="s">
        <v>559</v>
      </c>
      <c r="F61" s="231" t="s">
        <v>397</v>
      </c>
      <c r="G61" s="232">
        <v>3603181.63</v>
      </c>
      <c r="H61" s="49">
        <v>43039</v>
      </c>
      <c r="I61" s="117">
        <v>43039</v>
      </c>
      <c r="J61" s="114">
        <v>3014888.01</v>
      </c>
      <c r="K61" s="7"/>
      <c r="L61" s="7"/>
    </row>
    <row r="62" spans="1:12" ht="33" outlineLevel="1" x14ac:dyDescent="0.25">
      <c r="A62" s="176"/>
      <c r="B62" s="207"/>
      <c r="C62" s="38" t="s">
        <v>11</v>
      </c>
      <c r="D62" s="57">
        <v>55227.35</v>
      </c>
      <c r="E62" s="38" t="s">
        <v>510</v>
      </c>
      <c r="F62" s="38" t="s">
        <v>422</v>
      </c>
      <c r="G62" s="57">
        <v>55227.35</v>
      </c>
      <c r="H62" s="59">
        <v>42960</v>
      </c>
      <c r="I62" s="59">
        <v>42956</v>
      </c>
      <c r="J62" s="57">
        <v>55227.35</v>
      </c>
    </row>
    <row r="63" spans="1:12" ht="17.25" outlineLevel="1" thickBot="1" x14ac:dyDescent="0.3">
      <c r="A63" s="142" t="s">
        <v>27</v>
      </c>
      <c r="B63" s="143"/>
      <c r="C63" s="28"/>
      <c r="D63" s="21">
        <f>SUM(D61:D62)</f>
        <v>3070115.36</v>
      </c>
      <c r="E63" s="18"/>
      <c r="F63" s="18"/>
      <c r="G63" s="21">
        <f>SUM(G61:G62)</f>
        <v>3658408.98</v>
      </c>
      <c r="H63" s="18"/>
      <c r="I63" s="20"/>
      <c r="J63" s="21">
        <f>SUM(J61:J62)</f>
        <v>3070115.36</v>
      </c>
    </row>
    <row r="64" spans="1:12" s="56" customFormat="1" ht="18" customHeight="1" x14ac:dyDescent="0.25">
      <c r="A64" s="191">
        <v>3</v>
      </c>
      <c r="B64" s="200" t="s">
        <v>138</v>
      </c>
      <c r="C64" s="230" t="s">
        <v>23</v>
      </c>
      <c r="D64" s="114">
        <v>3869320.98</v>
      </c>
      <c r="E64" s="172" t="s">
        <v>408</v>
      </c>
      <c r="F64" s="172" t="s">
        <v>397</v>
      </c>
      <c r="G64" s="233">
        <v>5734748.4699999997</v>
      </c>
      <c r="H64" s="174">
        <v>42917</v>
      </c>
      <c r="I64" s="174">
        <v>42916</v>
      </c>
      <c r="J64" s="114">
        <v>3869320.98</v>
      </c>
      <c r="K64" s="7"/>
      <c r="L64" s="7"/>
    </row>
    <row r="65" spans="1:12" ht="16.5" outlineLevel="1" x14ac:dyDescent="0.25">
      <c r="A65" s="176"/>
      <c r="B65" s="207"/>
      <c r="C65" s="38" t="s">
        <v>24</v>
      </c>
      <c r="D65" s="57">
        <v>1331234.5900000001</v>
      </c>
      <c r="E65" s="181"/>
      <c r="F65" s="181"/>
      <c r="G65" s="132"/>
      <c r="H65" s="141"/>
      <c r="I65" s="141"/>
      <c r="J65" s="57">
        <v>1331234.5900000001</v>
      </c>
    </row>
    <row r="66" spans="1:12" ht="17.25" outlineLevel="1" thickBot="1" x14ac:dyDescent="0.3">
      <c r="A66" s="142" t="s">
        <v>27</v>
      </c>
      <c r="B66" s="143"/>
      <c r="C66" s="28"/>
      <c r="D66" s="21">
        <f>SUM(D64:D65)</f>
        <v>5200555.57</v>
      </c>
      <c r="E66" s="18"/>
      <c r="F66" s="18"/>
      <c r="G66" s="39">
        <f>SUM(G64)</f>
        <v>5734748.4699999997</v>
      </c>
      <c r="H66" s="18"/>
      <c r="I66" s="20"/>
      <c r="J66" s="21">
        <f>SUM(J64:J65)</f>
        <v>5200555.57</v>
      </c>
    </row>
    <row r="67" spans="1:12" s="56" customFormat="1" ht="16.5" customHeight="1" x14ac:dyDescent="0.25">
      <c r="A67" s="169">
        <v>4</v>
      </c>
      <c r="B67" s="234" t="s">
        <v>15</v>
      </c>
      <c r="C67" s="171" t="s">
        <v>12</v>
      </c>
      <c r="D67" s="175">
        <v>242289.96</v>
      </c>
      <c r="E67" s="172" t="s">
        <v>364</v>
      </c>
      <c r="F67" s="172" t="s">
        <v>356</v>
      </c>
      <c r="G67" s="233">
        <v>2895218.51</v>
      </c>
      <c r="H67" s="174">
        <v>42901</v>
      </c>
      <c r="I67" s="187">
        <v>42881</v>
      </c>
      <c r="J67" s="175">
        <v>242289.96</v>
      </c>
      <c r="K67" s="7"/>
      <c r="L67" s="7"/>
    </row>
    <row r="68" spans="1:12" s="56" customFormat="1" ht="16.5" customHeight="1" x14ac:dyDescent="0.25">
      <c r="A68" s="191"/>
      <c r="B68" s="200"/>
      <c r="C68" s="193" t="s">
        <v>9</v>
      </c>
      <c r="D68" s="114">
        <v>177702.28</v>
      </c>
      <c r="E68" s="179"/>
      <c r="F68" s="179"/>
      <c r="G68" s="131"/>
      <c r="H68" s="140"/>
      <c r="I68" s="59">
        <v>42881</v>
      </c>
      <c r="J68" s="114">
        <v>177702.28</v>
      </c>
      <c r="K68" s="7"/>
      <c r="L68" s="7"/>
    </row>
    <row r="69" spans="1:12" s="56" customFormat="1" ht="16.5" customHeight="1" x14ac:dyDescent="0.25">
      <c r="A69" s="191"/>
      <c r="B69" s="200"/>
      <c r="C69" s="193" t="s">
        <v>10</v>
      </c>
      <c r="D69" s="114">
        <v>204312.3</v>
      </c>
      <c r="E69" s="179"/>
      <c r="F69" s="179"/>
      <c r="G69" s="131"/>
      <c r="H69" s="140"/>
      <c r="I69" s="59">
        <v>42881</v>
      </c>
      <c r="J69" s="114">
        <v>204312.3</v>
      </c>
      <c r="K69" s="7"/>
      <c r="L69" s="7"/>
    </row>
    <row r="70" spans="1:12" ht="16.5" customHeight="1" outlineLevel="1" x14ac:dyDescent="0.25">
      <c r="A70" s="176"/>
      <c r="B70" s="207"/>
      <c r="C70" s="235" t="s">
        <v>24</v>
      </c>
      <c r="D70" s="178">
        <v>1934675.29</v>
      </c>
      <c r="E70" s="181"/>
      <c r="F70" s="181"/>
      <c r="G70" s="132"/>
      <c r="H70" s="141"/>
      <c r="I70" s="59">
        <v>42894</v>
      </c>
      <c r="J70" s="57">
        <v>1934675.29</v>
      </c>
    </row>
    <row r="71" spans="1:12" ht="17.25" outlineLevel="1" thickBot="1" x14ac:dyDescent="0.3">
      <c r="A71" s="226" t="s">
        <v>27</v>
      </c>
      <c r="B71" s="227"/>
      <c r="C71" s="31"/>
      <c r="D71" s="236">
        <f>SUM(D67:D70)</f>
        <v>2558979.83</v>
      </c>
      <c r="E71" s="237"/>
      <c r="F71" s="237"/>
      <c r="G71" s="238">
        <f>SUM(G67)</f>
        <v>2895218.51</v>
      </c>
      <c r="H71" s="237"/>
      <c r="I71" s="236"/>
      <c r="J71" s="236">
        <f t="shared" ref="J71" si="0">SUM(J67:J70)</f>
        <v>2558979.83</v>
      </c>
    </row>
    <row r="72" spans="1:12" s="56" customFormat="1" ht="40.5" customHeight="1" x14ac:dyDescent="0.25">
      <c r="A72" s="191">
        <v>5</v>
      </c>
      <c r="B72" s="200" t="s">
        <v>375</v>
      </c>
      <c r="C72" s="230" t="s">
        <v>23</v>
      </c>
      <c r="D72" s="114">
        <v>3632861</v>
      </c>
      <c r="E72" s="230" t="s">
        <v>756</v>
      </c>
      <c r="F72" s="239" t="s">
        <v>378</v>
      </c>
      <c r="G72" s="240">
        <v>3632861</v>
      </c>
      <c r="H72" s="117">
        <v>43047</v>
      </c>
      <c r="I72" s="117">
        <v>43083</v>
      </c>
      <c r="J72" s="114">
        <v>3606501.26</v>
      </c>
      <c r="K72" s="7"/>
      <c r="L72" s="7"/>
    </row>
    <row r="73" spans="1:12" ht="33" outlineLevel="1" x14ac:dyDescent="0.25">
      <c r="A73" s="176"/>
      <c r="B73" s="207"/>
      <c r="C73" s="38" t="s">
        <v>11</v>
      </c>
      <c r="D73" s="57">
        <v>66397.56</v>
      </c>
      <c r="E73" s="38" t="s">
        <v>510</v>
      </c>
      <c r="F73" s="38" t="s">
        <v>422</v>
      </c>
      <c r="G73" s="57">
        <v>66397.56</v>
      </c>
      <c r="H73" s="59">
        <v>42960</v>
      </c>
      <c r="I73" s="59">
        <v>42956</v>
      </c>
      <c r="J73" s="57">
        <v>66397.56</v>
      </c>
    </row>
    <row r="74" spans="1:12" ht="17.25" outlineLevel="1" thickBot="1" x14ac:dyDescent="0.3">
      <c r="A74" s="142" t="s">
        <v>27</v>
      </c>
      <c r="B74" s="143"/>
      <c r="C74" s="28"/>
      <c r="D74" s="21">
        <f>SUM(D72:D73)</f>
        <v>3699258.56</v>
      </c>
      <c r="E74" s="18"/>
      <c r="F74" s="18"/>
      <c r="G74" s="21">
        <f>SUM(G72:G73)</f>
        <v>3699258.56</v>
      </c>
      <c r="H74" s="18"/>
      <c r="I74" s="20"/>
      <c r="J74" s="21">
        <f>SUM(J72:J73)</f>
        <v>3672898.82</v>
      </c>
    </row>
    <row r="75" spans="1:12" s="56" customFormat="1" ht="16.5" x14ac:dyDescent="0.25">
      <c r="A75" s="169">
        <v>6</v>
      </c>
      <c r="B75" s="234" t="s">
        <v>54</v>
      </c>
      <c r="C75" s="185" t="s">
        <v>12</v>
      </c>
      <c r="D75" s="175">
        <v>472207.85</v>
      </c>
      <c r="E75" s="172" t="s">
        <v>409</v>
      </c>
      <c r="F75" s="172" t="s">
        <v>358</v>
      </c>
      <c r="G75" s="233">
        <v>6584059.7800000003</v>
      </c>
      <c r="H75" s="174">
        <v>42917</v>
      </c>
      <c r="I75" s="174">
        <v>42911</v>
      </c>
      <c r="J75" s="175">
        <v>472207.85</v>
      </c>
      <c r="K75" s="7"/>
      <c r="L75" s="7"/>
    </row>
    <row r="76" spans="1:12" s="56" customFormat="1" ht="16.5" x14ac:dyDescent="0.25">
      <c r="A76" s="191"/>
      <c r="B76" s="200"/>
      <c r="C76" s="230" t="s">
        <v>8</v>
      </c>
      <c r="D76" s="114">
        <v>1978845.63</v>
      </c>
      <c r="E76" s="179"/>
      <c r="F76" s="179"/>
      <c r="G76" s="131"/>
      <c r="H76" s="140"/>
      <c r="I76" s="140"/>
      <c r="J76" s="114">
        <v>1978845.63</v>
      </c>
      <c r="K76" s="7"/>
      <c r="L76" s="7"/>
    </row>
    <row r="77" spans="1:12" s="56" customFormat="1" ht="16.5" x14ac:dyDescent="0.25">
      <c r="A77" s="191"/>
      <c r="B77" s="200"/>
      <c r="C77" s="230" t="s">
        <v>9</v>
      </c>
      <c r="D77" s="114">
        <v>467157.87</v>
      </c>
      <c r="E77" s="179"/>
      <c r="F77" s="179"/>
      <c r="G77" s="131"/>
      <c r="H77" s="140"/>
      <c r="I77" s="140"/>
      <c r="J77" s="114">
        <v>467157.87</v>
      </c>
      <c r="K77" s="7"/>
      <c r="L77" s="7"/>
    </row>
    <row r="78" spans="1:12" s="56" customFormat="1" ht="16.5" x14ac:dyDescent="0.25">
      <c r="A78" s="191"/>
      <c r="B78" s="200"/>
      <c r="C78" s="230" t="s">
        <v>10</v>
      </c>
      <c r="D78" s="114">
        <v>368271.64</v>
      </c>
      <c r="E78" s="179"/>
      <c r="F78" s="179"/>
      <c r="G78" s="131"/>
      <c r="H78" s="140"/>
      <c r="I78" s="141"/>
      <c r="J78" s="114">
        <v>368271.64</v>
      </c>
      <c r="K78" s="7"/>
      <c r="L78" s="7"/>
    </row>
    <row r="79" spans="1:12" ht="16.5" outlineLevel="1" x14ac:dyDescent="0.25">
      <c r="A79" s="176"/>
      <c r="B79" s="207"/>
      <c r="C79" s="235" t="s">
        <v>24</v>
      </c>
      <c r="D79" s="178">
        <v>3686419.12</v>
      </c>
      <c r="E79" s="181"/>
      <c r="F79" s="181"/>
      <c r="G79" s="132"/>
      <c r="H79" s="141"/>
      <c r="I79" s="59">
        <v>42958</v>
      </c>
      <c r="J79" s="57">
        <v>3686419.12</v>
      </c>
    </row>
    <row r="80" spans="1:12" ht="17.25" outlineLevel="1" thickBot="1" x14ac:dyDescent="0.3">
      <c r="A80" s="151" t="s">
        <v>27</v>
      </c>
      <c r="B80" s="152"/>
      <c r="C80" s="92"/>
      <c r="D80" s="241">
        <f>SUM(D75:D79)</f>
        <v>6972902.1100000003</v>
      </c>
      <c r="E80" s="92"/>
      <c r="F80" s="92"/>
      <c r="G80" s="241">
        <f>SUM(G75:G79)</f>
        <v>6584059.7800000003</v>
      </c>
      <c r="H80" s="92"/>
      <c r="I80" s="126"/>
      <c r="J80" s="241">
        <f>SUM(J75:J79)</f>
        <v>6972902.1100000003</v>
      </c>
    </row>
    <row r="81" spans="1:12" s="56" customFormat="1" ht="16.5" x14ac:dyDescent="0.25">
      <c r="A81" s="169">
        <v>7</v>
      </c>
      <c r="B81" s="234" t="s">
        <v>139</v>
      </c>
      <c r="C81" s="185" t="s">
        <v>12</v>
      </c>
      <c r="D81" s="175">
        <v>742920.92</v>
      </c>
      <c r="E81" s="172" t="s">
        <v>410</v>
      </c>
      <c r="F81" s="172" t="s">
        <v>358</v>
      </c>
      <c r="G81" s="233">
        <v>13661314.470000001</v>
      </c>
      <c r="H81" s="174">
        <v>42917</v>
      </c>
      <c r="I81" s="174">
        <v>42912</v>
      </c>
      <c r="J81" s="175">
        <v>742920.92</v>
      </c>
      <c r="K81" s="7"/>
      <c r="L81" s="7"/>
    </row>
    <row r="82" spans="1:12" s="56" customFormat="1" ht="16.5" x14ac:dyDescent="0.25">
      <c r="A82" s="191"/>
      <c r="B82" s="200"/>
      <c r="C82" s="230" t="s">
        <v>8</v>
      </c>
      <c r="D82" s="114">
        <v>3188414.78</v>
      </c>
      <c r="E82" s="179"/>
      <c r="F82" s="179"/>
      <c r="G82" s="131"/>
      <c r="H82" s="140"/>
      <c r="I82" s="140"/>
      <c r="J82" s="114">
        <v>3188414.78</v>
      </c>
      <c r="K82" s="7"/>
      <c r="L82" s="7"/>
    </row>
    <row r="83" spans="1:12" s="56" customFormat="1" ht="16.5" x14ac:dyDescent="0.25">
      <c r="A83" s="191"/>
      <c r="B83" s="200"/>
      <c r="C83" s="230" t="s">
        <v>9</v>
      </c>
      <c r="D83" s="114">
        <v>566870.12</v>
      </c>
      <c r="E83" s="179"/>
      <c r="F83" s="179"/>
      <c r="G83" s="131"/>
      <c r="H83" s="140"/>
      <c r="I83" s="140"/>
      <c r="J83" s="114">
        <v>566870.12</v>
      </c>
      <c r="K83" s="7"/>
      <c r="L83" s="7"/>
    </row>
    <row r="84" spans="1:12" s="56" customFormat="1" ht="16.5" x14ac:dyDescent="0.25">
      <c r="A84" s="191"/>
      <c r="B84" s="200"/>
      <c r="C84" s="230" t="s">
        <v>10</v>
      </c>
      <c r="D84" s="114">
        <v>544383.31999999995</v>
      </c>
      <c r="E84" s="179"/>
      <c r="F84" s="179"/>
      <c r="G84" s="131"/>
      <c r="H84" s="140"/>
      <c r="I84" s="141"/>
      <c r="J84" s="114">
        <v>544383.31999999995</v>
      </c>
      <c r="K84" s="7"/>
      <c r="L84" s="7"/>
    </row>
    <row r="85" spans="1:12" s="56" customFormat="1" ht="16.5" x14ac:dyDescent="0.25">
      <c r="A85" s="191"/>
      <c r="B85" s="200"/>
      <c r="C85" s="230" t="s">
        <v>23</v>
      </c>
      <c r="D85" s="114">
        <v>3674030.3</v>
      </c>
      <c r="E85" s="179"/>
      <c r="F85" s="179"/>
      <c r="G85" s="131"/>
      <c r="H85" s="140"/>
      <c r="I85" s="117">
        <v>42940</v>
      </c>
      <c r="J85" s="114">
        <v>3674030.3</v>
      </c>
      <c r="K85" s="7"/>
      <c r="L85" s="7"/>
    </row>
    <row r="86" spans="1:12" ht="16.5" outlineLevel="1" x14ac:dyDescent="0.25">
      <c r="A86" s="176"/>
      <c r="B86" s="207"/>
      <c r="C86" s="235" t="s">
        <v>24</v>
      </c>
      <c r="D86" s="178">
        <v>5257160.78</v>
      </c>
      <c r="E86" s="181"/>
      <c r="F86" s="181"/>
      <c r="G86" s="132"/>
      <c r="H86" s="141"/>
      <c r="I86" s="59">
        <v>42958</v>
      </c>
      <c r="J86" s="57">
        <v>5257160.78</v>
      </c>
    </row>
    <row r="87" spans="1:12" ht="17.25" outlineLevel="1" thickBot="1" x14ac:dyDescent="0.3">
      <c r="A87" s="226" t="s">
        <v>27</v>
      </c>
      <c r="B87" s="227"/>
      <c r="C87" s="31"/>
      <c r="D87" s="236">
        <f>SUM(D81:D86)</f>
        <v>13973780.219999999</v>
      </c>
      <c r="E87" s="31"/>
      <c r="F87" s="31"/>
      <c r="G87" s="236">
        <f>SUM(G81:G86)</f>
        <v>13661314.470000001</v>
      </c>
      <c r="H87" s="31"/>
      <c r="I87" s="62"/>
      <c r="J87" s="236">
        <f>SUM(J81:J86)</f>
        <v>13973780.219999999</v>
      </c>
    </row>
    <row r="88" spans="1:12" s="56" customFormat="1" ht="16.5" customHeight="1" x14ac:dyDescent="0.25">
      <c r="A88" s="169">
        <v>8</v>
      </c>
      <c r="B88" s="234" t="s">
        <v>55</v>
      </c>
      <c r="C88" s="185" t="s">
        <v>12</v>
      </c>
      <c r="D88" s="175">
        <v>411563.94</v>
      </c>
      <c r="E88" s="172" t="s">
        <v>411</v>
      </c>
      <c r="F88" s="172" t="s">
        <v>357</v>
      </c>
      <c r="G88" s="233">
        <v>6822918.9800000004</v>
      </c>
      <c r="H88" s="174">
        <v>42923</v>
      </c>
      <c r="I88" s="187">
        <v>42893</v>
      </c>
      <c r="J88" s="175">
        <v>411563.94</v>
      </c>
      <c r="K88" s="7"/>
      <c r="L88" s="7"/>
    </row>
    <row r="89" spans="1:12" s="56" customFormat="1" ht="16.5" x14ac:dyDescent="0.25">
      <c r="A89" s="191"/>
      <c r="B89" s="200"/>
      <c r="C89" s="230" t="s">
        <v>8</v>
      </c>
      <c r="D89" s="114">
        <v>1845778.4</v>
      </c>
      <c r="E89" s="179"/>
      <c r="F89" s="179"/>
      <c r="G89" s="131"/>
      <c r="H89" s="140"/>
      <c r="I89" s="117">
        <v>42923</v>
      </c>
      <c r="J89" s="114">
        <v>1845778.4</v>
      </c>
      <c r="K89" s="7"/>
      <c r="L89" s="7"/>
    </row>
    <row r="90" spans="1:12" s="56" customFormat="1" ht="16.5" x14ac:dyDescent="0.25">
      <c r="A90" s="191"/>
      <c r="B90" s="200"/>
      <c r="C90" s="230" t="s">
        <v>9</v>
      </c>
      <c r="D90" s="114">
        <v>490803.3</v>
      </c>
      <c r="E90" s="179"/>
      <c r="F90" s="179"/>
      <c r="G90" s="131"/>
      <c r="H90" s="140"/>
      <c r="I90" s="117">
        <v>42923</v>
      </c>
      <c r="J90" s="114">
        <v>490803.3</v>
      </c>
      <c r="K90" s="7"/>
      <c r="L90" s="7"/>
    </row>
    <row r="91" spans="1:12" s="56" customFormat="1" ht="16.5" x14ac:dyDescent="0.25">
      <c r="A91" s="191"/>
      <c r="B91" s="200"/>
      <c r="C91" s="230" t="s">
        <v>10</v>
      </c>
      <c r="D91" s="114">
        <v>531910.96</v>
      </c>
      <c r="E91" s="179"/>
      <c r="F91" s="179"/>
      <c r="G91" s="131"/>
      <c r="H91" s="140"/>
      <c r="I91" s="117">
        <v>42923</v>
      </c>
      <c r="J91" s="114">
        <v>531910.96</v>
      </c>
      <c r="K91" s="7"/>
      <c r="L91" s="7"/>
    </row>
    <row r="92" spans="1:12" ht="16.5" outlineLevel="1" x14ac:dyDescent="0.25">
      <c r="A92" s="176"/>
      <c r="B92" s="207"/>
      <c r="C92" s="235" t="s">
        <v>24</v>
      </c>
      <c r="D92" s="178">
        <v>3499241.6</v>
      </c>
      <c r="E92" s="181"/>
      <c r="F92" s="181"/>
      <c r="G92" s="132"/>
      <c r="H92" s="141"/>
      <c r="I92" s="59">
        <v>42989</v>
      </c>
      <c r="J92" s="57">
        <v>3499241.6</v>
      </c>
    </row>
    <row r="93" spans="1:12" ht="17.25" outlineLevel="1" thickBot="1" x14ac:dyDescent="0.3">
      <c r="A93" s="142" t="s">
        <v>27</v>
      </c>
      <c r="B93" s="143"/>
      <c r="C93" s="28"/>
      <c r="D93" s="21">
        <f>SUM(D88:D92)</f>
        <v>6779298.1999999993</v>
      </c>
      <c r="E93" s="28"/>
      <c r="F93" s="28"/>
      <c r="G93" s="39">
        <f>SUM(G88)</f>
        <v>6822918.9800000004</v>
      </c>
      <c r="H93" s="28"/>
      <c r="I93" s="34"/>
      <c r="J93" s="21">
        <f>SUM(J88:J92)</f>
        <v>6779298.1999999993</v>
      </c>
    </row>
    <row r="94" spans="1:12" s="56" customFormat="1" ht="16.5" x14ac:dyDescent="0.25">
      <c r="A94" s="169">
        <v>9</v>
      </c>
      <c r="B94" s="234" t="s">
        <v>140</v>
      </c>
      <c r="C94" s="185" t="s">
        <v>12</v>
      </c>
      <c r="D94" s="175">
        <v>205494.64</v>
      </c>
      <c r="E94" s="172" t="s">
        <v>412</v>
      </c>
      <c r="F94" s="172" t="s">
        <v>396</v>
      </c>
      <c r="G94" s="233">
        <v>2597490.39</v>
      </c>
      <c r="H94" s="174">
        <v>42917</v>
      </c>
      <c r="I94" s="187">
        <v>42891</v>
      </c>
      <c r="J94" s="175">
        <v>205494.64</v>
      </c>
      <c r="K94" s="7"/>
      <c r="L94" s="7"/>
    </row>
    <row r="95" spans="1:12" s="56" customFormat="1" ht="16.5" x14ac:dyDescent="0.25">
      <c r="A95" s="191"/>
      <c r="B95" s="200"/>
      <c r="C95" s="230" t="s">
        <v>8</v>
      </c>
      <c r="D95" s="114">
        <v>1154220.54</v>
      </c>
      <c r="E95" s="179"/>
      <c r="F95" s="179"/>
      <c r="G95" s="131"/>
      <c r="H95" s="140"/>
      <c r="I95" s="117">
        <v>42899</v>
      </c>
      <c r="J95" s="114">
        <v>1154220.54</v>
      </c>
      <c r="K95" s="7"/>
      <c r="L95" s="7"/>
    </row>
    <row r="96" spans="1:12" s="56" customFormat="1" ht="16.5" x14ac:dyDescent="0.25">
      <c r="A96" s="191"/>
      <c r="B96" s="200"/>
      <c r="C96" s="230" t="s">
        <v>9</v>
      </c>
      <c r="D96" s="114">
        <v>231310.68</v>
      </c>
      <c r="E96" s="179"/>
      <c r="F96" s="179"/>
      <c r="G96" s="131"/>
      <c r="H96" s="140"/>
      <c r="I96" s="117">
        <v>42891</v>
      </c>
      <c r="J96" s="114">
        <v>231310.68</v>
      </c>
      <c r="K96" s="7"/>
      <c r="L96" s="7"/>
    </row>
    <row r="97" spans="1:12" s="56" customFormat="1" ht="16.5" x14ac:dyDescent="0.25">
      <c r="A97" s="191"/>
      <c r="B97" s="200"/>
      <c r="C97" s="230" t="s">
        <v>10</v>
      </c>
      <c r="D97" s="114">
        <v>191374.76</v>
      </c>
      <c r="E97" s="179"/>
      <c r="F97" s="179"/>
      <c r="G97" s="131"/>
      <c r="H97" s="140"/>
      <c r="I97" s="117">
        <v>42891</v>
      </c>
      <c r="J97" s="114">
        <v>191374.76</v>
      </c>
      <c r="K97" s="7"/>
      <c r="L97" s="7"/>
    </row>
    <row r="98" spans="1:12" ht="16.5" outlineLevel="1" x14ac:dyDescent="0.25">
      <c r="A98" s="176"/>
      <c r="B98" s="207"/>
      <c r="C98" s="235" t="s">
        <v>24</v>
      </c>
      <c r="D98" s="178">
        <v>753297.84</v>
      </c>
      <c r="E98" s="181"/>
      <c r="F98" s="181"/>
      <c r="G98" s="132"/>
      <c r="H98" s="141"/>
      <c r="I98" s="117">
        <v>42891</v>
      </c>
      <c r="J98" s="57">
        <v>753297.84</v>
      </c>
    </row>
    <row r="99" spans="1:12" ht="17.25" outlineLevel="1" thickBot="1" x14ac:dyDescent="0.3">
      <c r="A99" s="226" t="s">
        <v>27</v>
      </c>
      <c r="B99" s="227"/>
      <c r="C99" s="31"/>
      <c r="D99" s="236">
        <f>SUM(D94:D98)</f>
        <v>2535698.46</v>
      </c>
      <c r="E99" s="31"/>
      <c r="F99" s="31"/>
      <c r="G99" s="238">
        <f>SUM(G94)</f>
        <v>2597490.39</v>
      </c>
      <c r="H99" s="31"/>
      <c r="I99" s="62"/>
      <c r="J99" s="236">
        <f>SUM(J94:J98)</f>
        <v>2535698.46</v>
      </c>
    </row>
    <row r="100" spans="1:12" s="56" customFormat="1" ht="16.5" x14ac:dyDescent="0.25">
      <c r="A100" s="169">
        <v>10</v>
      </c>
      <c r="B100" s="234" t="s">
        <v>141</v>
      </c>
      <c r="C100" s="185" t="s">
        <v>12</v>
      </c>
      <c r="D100" s="175">
        <v>654470.13</v>
      </c>
      <c r="E100" s="172" t="s">
        <v>413</v>
      </c>
      <c r="F100" s="172" t="s">
        <v>358</v>
      </c>
      <c r="G100" s="233">
        <v>7166173.4900000002</v>
      </c>
      <c r="H100" s="174">
        <v>42901</v>
      </c>
      <c r="I100" s="187">
        <v>42912</v>
      </c>
      <c r="J100" s="175">
        <v>654470.13</v>
      </c>
      <c r="K100" s="7"/>
      <c r="L100" s="7"/>
    </row>
    <row r="101" spans="1:12" s="56" customFormat="1" ht="16.5" x14ac:dyDescent="0.25">
      <c r="A101" s="191"/>
      <c r="B101" s="200"/>
      <c r="C101" s="230" t="s">
        <v>8</v>
      </c>
      <c r="D101" s="114">
        <v>0</v>
      </c>
      <c r="E101" s="179"/>
      <c r="F101" s="179"/>
      <c r="G101" s="131"/>
      <c r="H101" s="140"/>
      <c r="I101" s="139"/>
      <c r="J101" s="114"/>
      <c r="K101" s="7"/>
      <c r="L101" s="7"/>
    </row>
    <row r="102" spans="1:12" s="56" customFormat="1" ht="16.5" x14ac:dyDescent="0.25">
      <c r="A102" s="191"/>
      <c r="B102" s="200"/>
      <c r="C102" s="230" t="s">
        <v>9</v>
      </c>
      <c r="D102" s="114">
        <v>0</v>
      </c>
      <c r="E102" s="179"/>
      <c r="F102" s="179"/>
      <c r="G102" s="131"/>
      <c r="H102" s="140"/>
      <c r="I102" s="140"/>
      <c r="J102" s="114"/>
      <c r="K102" s="7"/>
      <c r="L102" s="7"/>
    </row>
    <row r="103" spans="1:12" s="56" customFormat="1" ht="16.5" x14ac:dyDescent="0.25">
      <c r="A103" s="191"/>
      <c r="B103" s="200"/>
      <c r="C103" s="230" t="s">
        <v>10</v>
      </c>
      <c r="D103" s="114">
        <v>0</v>
      </c>
      <c r="E103" s="179"/>
      <c r="F103" s="179"/>
      <c r="G103" s="131"/>
      <c r="H103" s="140"/>
      <c r="I103" s="141"/>
      <c r="J103" s="114"/>
      <c r="K103" s="7"/>
      <c r="L103" s="7"/>
    </row>
    <row r="104" spans="1:12" ht="16.5" outlineLevel="1" x14ac:dyDescent="0.25">
      <c r="A104" s="176"/>
      <c r="B104" s="207"/>
      <c r="C104" s="235" t="s">
        <v>23</v>
      </c>
      <c r="D104" s="178">
        <v>3305880.92</v>
      </c>
      <c r="E104" s="181"/>
      <c r="F104" s="181"/>
      <c r="G104" s="132"/>
      <c r="H104" s="141"/>
      <c r="I104" s="59">
        <v>42958</v>
      </c>
      <c r="J104" s="57">
        <v>3305880.92</v>
      </c>
    </row>
    <row r="105" spans="1:12" ht="17.25" outlineLevel="1" thickBot="1" x14ac:dyDescent="0.3">
      <c r="A105" s="142" t="s">
        <v>27</v>
      </c>
      <c r="B105" s="143"/>
      <c r="C105" s="28"/>
      <c r="D105" s="21">
        <f>SUM(D100:D104)</f>
        <v>3960351.05</v>
      </c>
      <c r="E105" s="28"/>
      <c r="F105" s="28"/>
      <c r="G105" s="39">
        <f>SUM(G100)</f>
        <v>7166173.4900000002</v>
      </c>
      <c r="H105" s="28"/>
      <c r="I105" s="34"/>
      <c r="J105" s="21">
        <f>SUM(J100:J104)</f>
        <v>3960351.05</v>
      </c>
    </row>
    <row r="106" spans="1:12" s="56" customFormat="1" ht="33" x14ac:dyDescent="0.25">
      <c r="A106" s="183">
        <v>11</v>
      </c>
      <c r="B106" s="242" t="s">
        <v>14</v>
      </c>
      <c r="C106" s="185" t="s">
        <v>10</v>
      </c>
      <c r="D106" s="175">
        <v>527371.5</v>
      </c>
      <c r="E106" s="185" t="s">
        <v>369</v>
      </c>
      <c r="F106" s="185" t="s">
        <v>357</v>
      </c>
      <c r="G106" s="114">
        <v>570000</v>
      </c>
      <c r="H106" s="117">
        <v>42873</v>
      </c>
      <c r="I106" s="187">
        <v>42873</v>
      </c>
      <c r="J106" s="175">
        <v>527371.5</v>
      </c>
      <c r="K106" s="7"/>
      <c r="L106" s="7"/>
    </row>
    <row r="107" spans="1:12" ht="16.5" outlineLevel="1" x14ac:dyDescent="0.25">
      <c r="A107" s="144" t="s">
        <v>27</v>
      </c>
      <c r="B107" s="145"/>
      <c r="C107" s="29"/>
      <c r="D107" s="44">
        <f>SUM(D106)</f>
        <v>527371.5</v>
      </c>
      <c r="E107" s="25"/>
      <c r="F107" s="25"/>
      <c r="G107" s="243">
        <f>SUM(G106)</f>
        <v>570000</v>
      </c>
      <c r="H107" s="25"/>
      <c r="I107" s="37"/>
      <c r="J107" s="44">
        <f>J106</f>
        <v>527371.5</v>
      </c>
    </row>
    <row r="108" spans="1:12" s="71" customFormat="1" ht="30.75" customHeight="1" outlineLevel="1" x14ac:dyDescent="0.25">
      <c r="A108" s="105"/>
      <c r="B108" s="244" t="s">
        <v>164</v>
      </c>
      <c r="C108" s="244"/>
      <c r="D108" s="94">
        <v>461370.01</v>
      </c>
      <c r="E108" s="75"/>
      <c r="F108" s="57"/>
      <c r="G108" s="94"/>
      <c r="H108" s="59"/>
      <c r="I108" s="17"/>
      <c r="J108" s="94"/>
    </row>
    <row r="109" spans="1:12" s="71" customFormat="1" ht="16.5" customHeight="1" outlineLevel="1" x14ac:dyDescent="0.25">
      <c r="A109" s="38">
        <v>1</v>
      </c>
      <c r="B109" s="211" t="s">
        <v>141</v>
      </c>
      <c r="C109" s="38" t="s">
        <v>11</v>
      </c>
      <c r="D109" s="178"/>
      <c r="E109" s="245" t="s">
        <v>582</v>
      </c>
      <c r="F109" s="245" t="s">
        <v>515</v>
      </c>
      <c r="G109" s="94">
        <v>162299.29999999999</v>
      </c>
      <c r="H109" s="246">
        <v>43003</v>
      </c>
      <c r="I109" s="246">
        <v>43003</v>
      </c>
      <c r="J109" s="178">
        <v>84754.880000000005</v>
      </c>
    </row>
    <row r="110" spans="1:12" s="71" customFormat="1" ht="17.25" customHeight="1" outlineLevel="1" x14ac:dyDescent="0.25">
      <c r="A110" s="38">
        <v>2</v>
      </c>
      <c r="B110" s="211" t="s">
        <v>14</v>
      </c>
      <c r="C110" s="38" t="s">
        <v>11</v>
      </c>
      <c r="D110" s="178"/>
      <c r="E110" s="245"/>
      <c r="F110" s="245"/>
      <c r="G110" s="94">
        <v>170960.68</v>
      </c>
      <c r="H110" s="246"/>
      <c r="I110" s="247"/>
      <c r="J110" s="178">
        <v>92101.47</v>
      </c>
    </row>
    <row r="111" spans="1:12" s="71" customFormat="1" ht="18" customHeight="1" outlineLevel="1" x14ac:dyDescent="0.25">
      <c r="A111" s="38">
        <v>3</v>
      </c>
      <c r="B111" s="211" t="s">
        <v>579</v>
      </c>
      <c r="C111" s="38" t="s">
        <v>11</v>
      </c>
      <c r="D111" s="178"/>
      <c r="E111" s="245"/>
      <c r="F111" s="245"/>
      <c r="G111" s="94">
        <v>125344.54</v>
      </c>
      <c r="H111" s="246"/>
      <c r="I111" s="247"/>
      <c r="J111" s="178">
        <v>106224.19</v>
      </c>
    </row>
    <row r="112" spans="1:12" s="71" customFormat="1" ht="15.75" customHeight="1" outlineLevel="1" x14ac:dyDescent="0.25">
      <c r="A112" s="38">
        <v>4</v>
      </c>
      <c r="B112" s="211" t="s">
        <v>580</v>
      </c>
      <c r="C112" s="38" t="s">
        <v>11</v>
      </c>
      <c r="D112" s="178"/>
      <c r="E112" s="245"/>
      <c r="F112" s="245"/>
      <c r="G112" s="94">
        <v>126933.71</v>
      </c>
      <c r="H112" s="246"/>
      <c r="I112" s="247"/>
      <c r="J112" s="178">
        <v>107570.94</v>
      </c>
    </row>
    <row r="113" spans="1:12" s="71" customFormat="1" ht="16.5" customHeight="1" outlineLevel="1" x14ac:dyDescent="0.25">
      <c r="A113" s="38">
        <v>5</v>
      </c>
      <c r="B113" s="211" t="s">
        <v>581</v>
      </c>
      <c r="C113" s="38" t="s">
        <v>11</v>
      </c>
      <c r="D113" s="178"/>
      <c r="E113" s="245"/>
      <c r="F113" s="245"/>
      <c r="G113" s="94">
        <v>83447.87</v>
      </c>
      <c r="H113" s="246"/>
      <c r="I113" s="247"/>
      <c r="J113" s="178">
        <v>70718.53</v>
      </c>
    </row>
    <row r="114" spans="1:12" s="71" customFormat="1" ht="16.5" customHeight="1" outlineLevel="1" x14ac:dyDescent="0.25">
      <c r="A114" s="105"/>
      <c r="B114" s="211"/>
      <c r="C114" s="105"/>
      <c r="D114" s="94">
        <f>SUM(D109:D113)</f>
        <v>0</v>
      </c>
      <c r="E114" s="75"/>
      <c r="F114" s="57"/>
      <c r="G114" s="94">
        <f>SUM(G109:G113)</f>
        <v>668986.1</v>
      </c>
      <c r="H114" s="59"/>
      <c r="I114" s="17"/>
      <c r="J114" s="94">
        <f>SUM(J109:J113)</f>
        <v>461370.01</v>
      </c>
    </row>
    <row r="115" spans="1:12" s="1" customFormat="1" ht="31.5" customHeight="1" outlineLevel="1" x14ac:dyDescent="0.25">
      <c r="A115" s="38">
        <v>1</v>
      </c>
      <c r="B115" s="211" t="s">
        <v>141</v>
      </c>
      <c r="C115" s="38" t="s">
        <v>770</v>
      </c>
      <c r="D115" s="94"/>
      <c r="E115" s="75" t="s">
        <v>774</v>
      </c>
      <c r="F115" s="130" t="s">
        <v>772</v>
      </c>
      <c r="G115" s="178">
        <v>19222.25</v>
      </c>
      <c r="H115" s="59"/>
      <c r="I115" s="17"/>
      <c r="J115" s="178">
        <v>19222.25</v>
      </c>
    </row>
    <row r="116" spans="1:12" s="1" customFormat="1" ht="30.75" customHeight="1" outlineLevel="1" x14ac:dyDescent="0.25">
      <c r="A116" s="38">
        <v>2</v>
      </c>
      <c r="B116" s="211" t="s">
        <v>14</v>
      </c>
      <c r="C116" s="38" t="s">
        <v>770</v>
      </c>
      <c r="D116" s="94"/>
      <c r="E116" s="75" t="s">
        <v>775</v>
      </c>
      <c r="F116" s="131"/>
      <c r="G116" s="178">
        <v>19222.25</v>
      </c>
      <c r="H116" s="59"/>
      <c r="I116" s="17"/>
      <c r="J116" s="178">
        <v>19222.25</v>
      </c>
    </row>
    <row r="117" spans="1:12" s="1" customFormat="1" ht="30.75" customHeight="1" outlineLevel="1" x14ac:dyDescent="0.25">
      <c r="A117" s="38">
        <v>3</v>
      </c>
      <c r="B117" s="211" t="s">
        <v>579</v>
      </c>
      <c r="C117" s="38" t="s">
        <v>770</v>
      </c>
      <c r="D117" s="94"/>
      <c r="E117" s="75" t="s">
        <v>776</v>
      </c>
      <c r="F117" s="131"/>
      <c r="G117" s="178">
        <v>25679.37</v>
      </c>
      <c r="H117" s="59"/>
      <c r="I117" s="17"/>
      <c r="J117" s="178">
        <v>25679.37</v>
      </c>
    </row>
    <row r="118" spans="1:12" s="1" customFormat="1" ht="30.75" customHeight="1" outlineLevel="1" x14ac:dyDescent="0.25">
      <c r="A118" s="38">
        <v>4</v>
      </c>
      <c r="B118" s="211" t="s">
        <v>580</v>
      </c>
      <c r="C118" s="38" t="s">
        <v>770</v>
      </c>
      <c r="D118" s="94"/>
      <c r="E118" s="75" t="s">
        <v>777</v>
      </c>
      <c r="F118" s="131"/>
      <c r="G118" s="178">
        <v>23813.46</v>
      </c>
      <c r="H118" s="59"/>
      <c r="I118" s="17"/>
      <c r="J118" s="178">
        <v>23813.46</v>
      </c>
    </row>
    <row r="119" spans="1:12" s="1" customFormat="1" ht="32.25" customHeight="1" outlineLevel="1" x14ac:dyDescent="0.25">
      <c r="A119" s="38">
        <v>5</v>
      </c>
      <c r="B119" s="211" t="s">
        <v>581</v>
      </c>
      <c r="C119" s="38" t="s">
        <v>770</v>
      </c>
      <c r="D119" s="94"/>
      <c r="E119" s="75" t="s">
        <v>778</v>
      </c>
      <c r="F119" s="132"/>
      <c r="G119" s="178">
        <v>24166.34</v>
      </c>
      <c r="H119" s="59"/>
      <c r="I119" s="17"/>
      <c r="J119" s="178">
        <v>24166.34</v>
      </c>
    </row>
    <row r="120" spans="1:12" s="1" customFormat="1" ht="31.5" customHeight="1" outlineLevel="1" x14ac:dyDescent="0.25">
      <c r="A120" s="105"/>
      <c r="B120" s="224" t="s">
        <v>771</v>
      </c>
      <c r="C120" s="225"/>
      <c r="D120" s="220">
        <v>112103.66999999998</v>
      </c>
      <c r="E120" s="221"/>
      <c r="F120" s="221"/>
      <c r="G120" s="94">
        <f>SUM(G115:G119)</f>
        <v>112103.66999999998</v>
      </c>
      <c r="H120" s="59"/>
      <c r="I120" s="17"/>
      <c r="J120" s="94">
        <f>SUM(J115:J119)</f>
        <v>112103.66999999998</v>
      </c>
    </row>
    <row r="121" spans="1:12" ht="17.25" outlineLevel="1" thickBot="1" x14ac:dyDescent="0.3">
      <c r="A121" s="226" t="s">
        <v>28</v>
      </c>
      <c r="B121" s="227"/>
      <c r="C121" s="31"/>
      <c r="D121" s="238">
        <f>D60+D63+D66+D71+D74+D80+D87+D93+D99+D105+D107+D108+D120</f>
        <v>53133849.579999998</v>
      </c>
      <c r="E121" s="238">
        <f>E60+E63+E66+E71+E74+E80+E87+E93+E99+E105+E107+E108</f>
        <v>0</v>
      </c>
      <c r="F121" s="238">
        <f>F60+F63+F66+F71+F74+F80+F87+F93+F99+F105+F107+F108</f>
        <v>0</v>
      </c>
      <c r="G121" s="238">
        <f>G60+G63+G66+G71+G74+G80+G87+G93+G99+G105+G107+G108+G114+G120</f>
        <v>57829116.120000005</v>
      </c>
      <c r="H121" s="238">
        <f>H60+H63+H66+H71+H74+H80+H87+H93+H99+H105+H107+H108</f>
        <v>0</v>
      </c>
      <c r="I121" s="238">
        <f>I60+I63+I66+I71+I74+I80+I87+I93+I99+I105+I107+I108</f>
        <v>0</v>
      </c>
      <c r="J121" s="238">
        <f>J60+J63+J66+J71+J74+J80+J87+J93+J99+J105+J107+J108+J114+J120</f>
        <v>53107489.840000004</v>
      </c>
    </row>
    <row r="122" spans="1:12" s="56" customFormat="1" ht="19.5" customHeight="1" thickBot="1" x14ac:dyDescent="0.3">
      <c r="A122" s="148" t="s">
        <v>31</v>
      </c>
      <c r="B122" s="149"/>
      <c r="C122" s="149"/>
      <c r="D122" s="149"/>
      <c r="E122" s="149"/>
      <c r="F122" s="149"/>
      <c r="G122" s="149"/>
      <c r="H122" s="149"/>
      <c r="I122" s="149"/>
      <c r="J122" s="149"/>
      <c r="K122" s="7"/>
      <c r="L122" s="7"/>
    </row>
    <row r="123" spans="1:12" s="56" customFormat="1" ht="52.5" customHeight="1" x14ac:dyDescent="0.25">
      <c r="A123" s="183">
        <v>1</v>
      </c>
      <c r="B123" s="248" t="s">
        <v>165</v>
      </c>
      <c r="C123" s="235" t="s">
        <v>24</v>
      </c>
      <c r="D123" s="178">
        <v>8512844.5</v>
      </c>
      <c r="E123" s="249" t="s">
        <v>518</v>
      </c>
      <c r="F123" s="249" t="s">
        <v>519</v>
      </c>
      <c r="G123" s="189">
        <v>7762835.5199999996</v>
      </c>
      <c r="H123" s="187">
        <v>43028</v>
      </c>
      <c r="I123" s="74">
        <v>43038</v>
      </c>
      <c r="J123" s="175">
        <v>8512844.5</v>
      </c>
      <c r="K123" s="7"/>
      <c r="L123" s="7"/>
    </row>
    <row r="124" spans="1:12" ht="17.25" outlineLevel="1" thickBot="1" x14ac:dyDescent="0.3">
      <c r="A124" s="142" t="s">
        <v>27</v>
      </c>
      <c r="B124" s="143"/>
      <c r="C124" s="28"/>
      <c r="D124" s="21">
        <f>SUM(D123:D123)</f>
        <v>8512844.5</v>
      </c>
      <c r="E124" s="28"/>
      <c r="F124" s="28"/>
      <c r="G124" s="39">
        <f>SUM(G123:G123)</f>
        <v>7762835.5199999996</v>
      </c>
      <c r="H124" s="28"/>
      <c r="I124" s="34"/>
      <c r="J124" s="21">
        <f>SUM(J123:J123)</f>
        <v>8512844.5</v>
      </c>
    </row>
    <row r="125" spans="1:12" s="4" customFormat="1" ht="19.5" customHeight="1" outlineLevel="1" thickBot="1" x14ac:dyDescent="0.3">
      <c r="A125" s="250"/>
      <c r="B125" s="251" t="s">
        <v>164</v>
      </c>
      <c r="C125" s="252"/>
      <c r="D125" s="253">
        <v>100000</v>
      </c>
      <c r="E125" s="40"/>
      <c r="F125" s="41"/>
      <c r="G125" s="254"/>
      <c r="H125" s="42"/>
      <c r="I125" s="43"/>
      <c r="J125" s="253"/>
      <c r="K125" s="1"/>
      <c r="L125" s="1"/>
    </row>
    <row r="126" spans="1:12" s="85" customFormat="1" ht="33.75" customHeight="1" outlineLevel="1" thickBot="1" x14ac:dyDescent="0.3">
      <c r="A126" s="255">
        <v>11</v>
      </c>
      <c r="B126" s="255" t="s">
        <v>670</v>
      </c>
      <c r="C126" s="166" t="s">
        <v>11</v>
      </c>
      <c r="D126" s="256"/>
      <c r="E126" s="86" t="s">
        <v>673</v>
      </c>
      <c r="F126" s="87" t="s">
        <v>593</v>
      </c>
      <c r="G126" s="253">
        <v>93896.14</v>
      </c>
      <c r="H126" s="47">
        <v>43060</v>
      </c>
      <c r="I126" s="88"/>
      <c r="J126" s="256"/>
    </row>
    <row r="127" spans="1:12" s="11" customFormat="1" ht="33" customHeight="1" outlineLevel="1" thickBot="1" x14ac:dyDescent="0.3">
      <c r="A127" s="257"/>
      <c r="B127" s="258" t="s">
        <v>771</v>
      </c>
      <c r="C127" s="92"/>
      <c r="D127" s="259">
        <v>30000</v>
      </c>
      <c r="E127" s="97"/>
      <c r="F127" s="98"/>
      <c r="G127" s="218">
        <f>SUM(G126)</f>
        <v>93896.14</v>
      </c>
      <c r="H127" s="99"/>
      <c r="I127" s="100"/>
      <c r="J127" s="259"/>
    </row>
    <row r="128" spans="1:12" s="56" customFormat="1" ht="17.25" thickBot="1" x14ac:dyDescent="0.3">
      <c r="A128" s="260" t="s">
        <v>28</v>
      </c>
      <c r="B128" s="261"/>
      <c r="C128" s="253"/>
      <c r="D128" s="254">
        <f>D124+D125+D127</f>
        <v>8642844.5</v>
      </c>
      <c r="E128" s="254">
        <f>E124+E125</f>
        <v>0</v>
      </c>
      <c r="F128" s="254">
        <f>F124+F125</f>
        <v>0</v>
      </c>
      <c r="G128" s="254">
        <f>G124+G125+G127</f>
        <v>7856731.6599999992</v>
      </c>
      <c r="H128" s="254">
        <f>H124+H125</f>
        <v>0</v>
      </c>
      <c r="I128" s="254">
        <f>I124+I125</f>
        <v>0</v>
      </c>
      <c r="J128" s="254">
        <f>J124+J125</f>
        <v>8512844.5</v>
      </c>
      <c r="K128" s="7"/>
      <c r="L128" s="7"/>
    </row>
    <row r="129" spans="1:12" s="56" customFormat="1" ht="28.5" customHeight="1" thickBot="1" x14ac:dyDescent="0.3">
      <c r="A129" s="148" t="s">
        <v>32</v>
      </c>
      <c r="B129" s="149"/>
      <c r="C129" s="149"/>
      <c r="D129" s="149"/>
      <c r="E129" s="149"/>
      <c r="F129" s="149"/>
      <c r="G129" s="149"/>
      <c r="H129" s="149"/>
      <c r="I129" s="149"/>
      <c r="J129" s="149"/>
      <c r="K129" s="7"/>
      <c r="L129" s="7"/>
    </row>
    <row r="130" spans="1:12" s="3" customFormat="1" ht="16.5" customHeight="1" x14ac:dyDescent="0.25">
      <c r="A130" s="262">
        <v>1</v>
      </c>
      <c r="B130" s="263" t="s">
        <v>163</v>
      </c>
      <c r="C130" s="264" t="s">
        <v>12</v>
      </c>
      <c r="D130" s="175">
        <v>2946728.75</v>
      </c>
      <c r="E130" s="172" t="s">
        <v>441</v>
      </c>
      <c r="F130" s="172" t="s">
        <v>379</v>
      </c>
      <c r="G130" s="233">
        <v>22107319.543148797</v>
      </c>
      <c r="H130" s="174">
        <v>42985</v>
      </c>
      <c r="I130" s="174">
        <v>42941</v>
      </c>
      <c r="J130" s="175">
        <v>2946728.75</v>
      </c>
      <c r="K130" s="2"/>
      <c r="L130" s="2"/>
    </row>
    <row r="131" spans="1:12" s="3" customFormat="1" ht="16.5" customHeight="1" x14ac:dyDescent="0.25">
      <c r="A131" s="265"/>
      <c r="B131" s="266"/>
      <c r="C131" s="264" t="s">
        <v>10</v>
      </c>
      <c r="D131" s="57">
        <v>1740826.33</v>
      </c>
      <c r="E131" s="179"/>
      <c r="F131" s="179"/>
      <c r="G131" s="131"/>
      <c r="H131" s="140"/>
      <c r="I131" s="141"/>
      <c r="J131" s="114">
        <v>1740826.33</v>
      </c>
      <c r="K131" s="2"/>
      <c r="L131" s="2"/>
    </row>
    <row r="132" spans="1:12" s="4" customFormat="1" ht="33.75" customHeight="1" outlineLevel="1" x14ac:dyDescent="0.25">
      <c r="A132" s="267"/>
      <c r="B132" s="268"/>
      <c r="C132" s="264" t="s">
        <v>24</v>
      </c>
      <c r="D132" s="178">
        <v>17220995.050000001</v>
      </c>
      <c r="E132" s="181"/>
      <c r="F132" s="181"/>
      <c r="G132" s="132"/>
      <c r="H132" s="141"/>
      <c r="I132" s="59">
        <v>43077</v>
      </c>
      <c r="J132" s="57">
        <v>17061565.719999999</v>
      </c>
      <c r="K132" s="1"/>
      <c r="L132" s="1"/>
    </row>
    <row r="133" spans="1:12" s="4" customFormat="1" ht="17.25" outlineLevel="1" thickBot="1" x14ac:dyDescent="0.3">
      <c r="A133" s="142" t="s">
        <v>27</v>
      </c>
      <c r="B133" s="143"/>
      <c r="C133" s="46"/>
      <c r="D133" s="21">
        <f>SUM(D130:D132)</f>
        <v>21908550.130000003</v>
      </c>
      <c r="E133" s="28"/>
      <c r="F133" s="28"/>
      <c r="G133" s="39">
        <f>SUM(G130:G132)</f>
        <v>22107319.543148797</v>
      </c>
      <c r="H133" s="28"/>
      <c r="I133" s="34"/>
      <c r="J133" s="21">
        <f>SUM(J130:J132)</f>
        <v>21749120.799999997</v>
      </c>
      <c r="K133" s="1"/>
      <c r="L133" s="1"/>
    </row>
    <row r="134" spans="1:12" s="3" customFormat="1" ht="35.25" customHeight="1" x14ac:dyDescent="0.25">
      <c r="A134" s="262">
        <v>2</v>
      </c>
      <c r="B134" s="263" t="s">
        <v>166</v>
      </c>
      <c r="C134" s="264" t="s">
        <v>12</v>
      </c>
      <c r="D134" s="175">
        <v>1852204.98</v>
      </c>
      <c r="E134" s="172" t="s">
        <v>442</v>
      </c>
      <c r="F134" s="172" t="s">
        <v>379</v>
      </c>
      <c r="G134" s="233">
        <v>28261932.541485891</v>
      </c>
      <c r="H134" s="174">
        <v>42979</v>
      </c>
      <c r="I134" s="187">
        <v>42969</v>
      </c>
      <c r="J134" s="175">
        <v>1852204.98</v>
      </c>
      <c r="K134" s="2"/>
      <c r="L134" s="2"/>
    </row>
    <row r="135" spans="1:12" s="3" customFormat="1" ht="31.5" customHeight="1" x14ac:dyDescent="0.25">
      <c r="A135" s="265"/>
      <c r="B135" s="266"/>
      <c r="C135" s="269" t="s">
        <v>8</v>
      </c>
      <c r="D135" s="270">
        <v>7260270.4299999997</v>
      </c>
      <c r="E135" s="179"/>
      <c r="F135" s="179"/>
      <c r="G135" s="131"/>
      <c r="H135" s="140"/>
      <c r="I135" s="117">
        <v>42943</v>
      </c>
      <c r="J135" s="114">
        <v>7260270.4299999997</v>
      </c>
      <c r="K135" s="2"/>
      <c r="L135" s="2"/>
    </row>
    <row r="136" spans="1:12" s="3" customFormat="1" ht="18" customHeight="1" x14ac:dyDescent="0.25">
      <c r="A136" s="265"/>
      <c r="B136" s="266"/>
      <c r="C136" s="264" t="s">
        <v>10</v>
      </c>
      <c r="D136" s="57">
        <v>1283596.57</v>
      </c>
      <c r="E136" s="179"/>
      <c r="F136" s="179"/>
      <c r="G136" s="131"/>
      <c r="H136" s="140"/>
      <c r="I136" s="117">
        <v>42969</v>
      </c>
      <c r="J136" s="114">
        <v>1283596.57</v>
      </c>
      <c r="K136" s="2"/>
      <c r="L136" s="2"/>
    </row>
    <row r="137" spans="1:12" s="4" customFormat="1" ht="29.25" customHeight="1" outlineLevel="1" x14ac:dyDescent="0.25">
      <c r="A137" s="267"/>
      <c r="B137" s="268"/>
      <c r="C137" s="264" t="s">
        <v>24</v>
      </c>
      <c r="D137" s="178">
        <v>15931131.619999999</v>
      </c>
      <c r="E137" s="181"/>
      <c r="F137" s="181"/>
      <c r="G137" s="132"/>
      <c r="H137" s="141"/>
      <c r="I137" s="59">
        <v>43063</v>
      </c>
      <c r="J137" s="57">
        <v>15931131.619999999</v>
      </c>
      <c r="K137" s="1"/>
      <c r="L137" s="1"/>
    </row>
    <row r="138" spans="1:12" s="4" customFormat="1" ht="17.25" outlineLevel="1" thickBot="1" x14ac:dyDescent="0.3">
      <c r="A138" s="142" t="s">
        <v>27</v>
      </c>
      <c r="B138" s="143"/>
      <c r="C138" s="46"/>
      <c r="D138" s="21">
        <f>SUM(D134:D137)</f>
        <v>26327203.600000001</v>
      </c>
      <c r="E138" s="18"/>
      <c r="F138" s="18"/>
      <c r="G138" s="39">
        <f>SUM(G134:G137)</f>
        <v>28261932.541485891</v>
      </c>
      <c r="H138" s="18"/>
      <c r="I138" s="20"/>
      <c r="J138" s="21">
        <f>SUM(J134:J137)</f>
        <v>26327203.600000001</v>
      </c>
      <c r="K138" s="1"/>
      <c r="L138" s="1"/>
    </row>
    <row r="139" spans="1:12" s="3" customFormat="1" ht="32.25" customHeight="1" x14ac:dyDescent="0.25">
      <c r="A139" s="271">
        <v>3</v>
      </c>
      <c r="B139" s="248" t="s">
        <v>150</v>
      </c>
      <c r="C139" s="264" t="s">
        <v>10</v>
      </c>
      <c r="D139" s="175">
        <v>745910.43</v>
      </c>
      <c r="E139" s="38" t="s">
        <v>442</v>
      </c>
      <c r="F139" s="185" t="s">
        <v>379</v>
      </c>
      <c r="G139" s="189">
        <v>930499.18552424049</v>
      </c>
      <c r="H139" s="272">
        <v>42945</v>
      </c>
      <c r="I139" s="187">
        <v>42941</v>
      </c>
      <c r="J139" s="175">
        <v>745910.43</v>
      </c>
      <c r="K139" s="2"/>
      <c r="L139" s="2"/>
    </row>
    <row r="140" spans="1:12" s="4" customFormat="1" ht="17.25" outlineLevel="1" thickBot="1" x14ac:dyDescent="0.3">
      <c r="A140" s="142" t="s">
        <v>27</v>
      </c>
      <c r="B140" s="143"/>
      <c r="C140" s="46"/>
      <c r="D140" s="21">
        <f>SUM(D139:D139)</f>
        <v>745910.43</v>
      </c>
      <c r="E140" s="28"/>
      <c r="F140" s="28"/>
      <c r="G140" s="39">
        <f>SUM(G139:G139)</f>
        <v>930499.18552424049</v>
      </c>
      <c r="H140" s="28"/>
      <c r="I140" s="34"/>
      <c r="J140" s="21">
        <f>SUM(J139:J139)</f>
        <v>745910.43</v>
      </c>
      <c r="K140" s="1"/>
      <c r="L140" s="1"/>
    </row>
    <row r="141" spans="1:12" s="3" customFormat="1" ht="38.25" customHeight="1" x14ac:dyDescent="0.25">
      <c r="A141" s="262">
        <v>4</v>
      </c>
      <c r="B141" s="263" t="s">
        <v>167</v>
      </c>
      <c r="C141" s="264" t="s">
        <v>23</v>
      </c>
      <c r="D141" s="175">
        <v>4107582.72</v>
      </c>
      <c r="E141" s="185" t="s">
        <v>763</v>
      </c>
      <c r="F141" s="185" t="s">
        <v>561</v>
      </c>
      <c r="G141" s="189">
        <v>4107582.72</v>
      </c>
      <c r="H141" s="187">
        <v>43061</v>
      </c>
      <c r="I141" s="187">
        <v>43096</v>
      </c>
      <c r="J141" s="175">
        <v>3827987.46</v>
      </c>
      <c r="K141" s="2"/>
      <c r="L141" s="2"/>
    </row>
    <row r="142" spans="1:12" s="4" customFormat="1" ht="33" outlineLevel="1" x14ac:dyDescent="0.25">
      <c r="A142" s="267"/>
      <c r="B142" s="268"/>
      <c r="C142" s="269" t="s">
        <v>11</v>
      </c>
      <c r="D142" s="273">
        <v>99691.12</v>
      </c>
      <c r="E142" s="230" t="s">
        <v>511</v>
      </c>
      <c r="F142" s="38" t="s">
        <v>512</v>
      </c>
      <c r="G142" s="273">
        <v>99691.12</v>
      </c>
      <c r="H142" s="59">
        <v>42953</v>
      </c>
      <c r="I142" s="59">
        <v>42969</v>
      </c>
      <c r="J142" s="57">
        <v>99691.12</v>
      </c>
      <c r="K142" s="1"/>
      <c r="L142" s="1"/>
    </row>
    <row r="143" spans="1:12" s="4" customFormat="1" ht="17.25" outlineLevel="1" thickBot="1" x14ac:dyDescent="0.3">
      <c r="A143" s="144" t="s">
        <v>27</v>
      </c>
      <c r="B143" s="145"/>
      <c r="C143" s="112"/>
      <c r="D143" s="44">
        <f>SUM(D141:D142)</f>
        <v>4207273.84</v>
      </c>
      <c r="E143" s="29"/>
      <c r="F143" s="29"/>
      <c r="G143" s="243">
        <f>SUM(G141:G142)</f>
        <v>4207273.84</v>
      </c>
      <c r="H143" s="29"/>
      <c r="I143" s="125"/>
      <c r="J143" s="44">
        <f>SUM(J141:J142)</f>
        <v>3927678.58</v>
      </c>
      <c r="K143" s="1"/>
      <c r="L143" s="1"/>
    </row>
    <row r="144" spans="1:12" s="3" customFormat="1" ht="44.25" customHeight="1" x14ac:dyDescent="0.25">
      <c r="A144" s="262">
        <v>5</v>
      </c>
      <c r="B144" s="263" t="s">
        <v>168</v>
      </c>
      <c r="C144" s="175" t="s">
        <v>23</v>
      </c>
      <c r="D144" s="175">
        <v>4533867.3600000003</v>
      </c>
      <c r="E144" s="185" t="s">
        <v>576</v>
      </c>
      <c r="F144" s="185" t="s">
        <v>363</v>
      </c>
      <c r="G144" s="189">
        <v>4533867.3600000003</v>
      </c>
      <c r="H144" s="187">
        <v>43042</v>
      </c>
      <c r="I144" s="187">
        <v>43075</v>
      </c>
      <c r="J144" s="175">
        <v>3353928.84</v>
      </c>
      <c r="K144" s="2"/>
      <c r="L144" s="2"/>
    </row>
    <row r="145" spans="1:12" s="4" customFormat="1" ht="35.25" customHeight="1" outlineLevel="1" x14ac:dyDescent="0.25">
      <c r="A145" s="267"/>
      <c r="B145" s="268"/>
      <c r="C145" s="235" t="s">
        <v>11</v>
      </c>
      <c r="D145" s="178">
        <v>94385.84</v>
      </c>
      <c r="E145" s="38" t="s">
        <v>511</v>
      </c>
      <c r="F145" s="38" t="s">
        <v>513</v>
      </c>
      <c r="G145" s="223">
        <v>94385.84</v>
      </c>
      <c r="H145" s="59">
        <v>42953</v>
      </c>
      <c r="I145" s="59">
        <v>42969</v>
      </c>
      <c r="J145" s="57">
        <v>94385.84</v>
      </c>
      <c r="K145" s="1"/>
      <c r="L145" s="1"/>
    </row>
    <row r="146" spans="1:12" s="4" customFormat="1" ht="17.25" outlineLevel="1" thickBot="1" x14ac:dyDescent="0.3">
      <c r="A146" s="142" t="s">
        <v>27</v>
      </c>
      <c r="B146" s="143"/>
      <c r="C146" s="46"/>
      <c r="D146" s="21">
        <f>SUM(D144:D145)</f>
        <v>4628253.2</v>
      </c>
      <c r="E146" s="28"/>
      <c r="F146" s="28"/>
      <c r="G146" s="39">
        <f>SUM(G144:G145)</f>
        <v>4628253.2</v>
      </c>
      <c r="H146" s="28"/>
      <c r="I146" s="34"/>
      <c r="J146" s="21">
        <f>SUM(J144:J145)</f>
        <v>3448314.6799999997</v>
      </c>
      <c r="K146" s="1"/>
      <c r="L146" s="1"/>
    </row>
    <row r="147" spans="1:12" s="3" customFormat="1" ht="33" customHeight="1" x14ac:dyDescent="0.25">
      <c r="A147" s="262">
        <v>6</v>
      </c>
      <c r="B147" s="263" t="s">
        <v>169</v>
      </c>
      <c r="C147" s="233" t="s">
        <v>23</v>
      </c>
      <c r="D147" s="233">
        <v>2753298.72</v>
      </c>
      <c r="E147" s="172" t="s">
        <v>535</v>
      </c>
      <c r="F147" s="172" t="s">
        <v>379</v>
      </c>
      <c r="G147" s="233">
        <v>3146345.58</v>
      </c>
      <c r="H147" s="174">
        <v>43028</v>
      </c>
      <c r="I147" s="174">
        <v>43075</v>
      </c>
      <c r="J147" s="233">
        <v>2753298.72</v>
      </c>
      <c r="K147" s="2"/>
      <c r="L147" s="2"/>
    </row>
    <row r="148" spans="1:12" s="4" customFormat="1" ht="20.25" customHeight="1" outlineLevel="1" x14ac:dyDescent="0.25">
      <c r="A148" s="267"/>
      <c r="B148" s="268"/>
      <c r="C148" s="132"/>
      <c r="D148" s="132"/>
      <c r="E148" s="181"/>
      <c r="F148" s="181"/>
      <c r="G148" s="132"/>
      <c r="H148" s="141"/>
      <c r="I148" s="141"/>
      <c r="J148" s="132"/>
      <c r="K148" s="1"/>
      <c r="L148" s="1"/>
    </row>
    <row r="149" spans="1:12" s="4" customFormat="1" ht="17.25" outlineLevel="1" thickBot="1" x14ac:dyDescent="0.3">
      <c r="A149" s="142" t="s">
        <v>27</v>
      </c>
      <c r="B149" s="143"/>
      <c r="C149" s="46"/>
      <c r="D149" s="21">
        <f>SUM(D147:D148)</f>
        <v>2753298.72</v>
      </c>
      <c r="E149" s="28"/>
      <c r="F149" s="28"/>
      <c r="G149" s="39">
        <f>SUM(G147:G148)</f>
        <v>3146345.58</v>
      </c>
      <c r="H149" s="28"/>
      <c r="I149" s="34"/>
      <c r="J149" s="21">
        <f>SUM(J147:J148)</f>
        <v>2753298.72</v>
      </c>
      <c r="K149" s="1"/>
      <c r="L149" s="1"/>
    </row>
    <row r="150" spans="1:12" s="3" customFormat="1" ht="38.25" customHeight="1" x14ac:dyDescent="0.25">
      <c r="A150" s="262">
        <v>7</v>
      </c>
      <c r="B150" s="263" t="s">
        <v>170</v>
      </c>
      <c r="C150" s="274" t="s">
        <v>23</v>
      </c>
      <c r="D150" s="189">
        <v>5654207.4400000004</v>
      </c>
      <c r="E150" s="185" t="s">
        <v>763</v>
      </c>
      <c r="F150" s="185" t="s">
        <v>561</v>
      </c>
      <c r="G150" s="189">
        <v>5654207.4400000004</v>
      </c>
      <c r="H150" s="187">
        <v>43067</v>
      </c>
      <c r="I150" s="187">
        <v>43094</v>
      </c>
      <c r="J150" s="175">
        <v>4535443.07</v>
      </c>
      <c r="K150" s="2"/>
      <c r="L150" s="2"/>
    </row>
    <row r="151" spans="1:12" s="4" customFormat="1" ht="38.25" customHeight="1" outlineLevel="1" x14ac:dyDescent="0.25">
      <c r="A151" s="267"/>
      <c r="B151" s="268"/>
      <c r="C151" s="264" t="s">
        <v>11</v>
      </c>
      <c r="D151" s="178">
        <v>58233</v>
      </c>
      <c r="E151" s="38" t="s">
        <v>511</v>
      </c>
      <c r="F151" s="38" t="s">
        <v>513</v>
      </c>
      <c r="G151" s="223">
        <v>58233</v>
      </c>
      <c r="H151" s="59">
        <v>42953</v>
      </c>
      <c r="I151" s="59">
        <v>42969</v>
      </c>
      <c r="J151" s="57">
        <v>58233</v>
      </c>
      <c r="K151" s="1"/>
      <c r="L151" s="1"/>
    </row>
    <row r="152" spans="1:12" s="4" customFormat="1" ht="17.25" outlineLevel="1" thickBot="1" x14ac:dyDescent="0.3">
      <c r="A152" s="142" t="s">
        <v>27</v>
      </c>
      <c r="B152" s="143"/>
      <c r="C152" s="46"/>
      <c r="D152" s="21">
        <f>SUM(D150:D151)</f>
        <v>5712440.4400000004</v>
      </c>
      <c r="E152" s="28"/>
      <c r="F152" s="28"/>
      <c r="G152" s="39">
        <f>SUM(G150:G151)</f>
        <v>5712440.4400000004</v>
      </c>
      <c r="H152" s="28"/>
      <c r="I152" s="34"/>
      <c r="J152" s="21">
        <f>SUM(J150:J151)</f>
        <v>4593676.07</v>
      </c>
      <c r="K152" s="1"/>
      <c r="L152" s="1"/>
    </row>
    <row r="153" spans="1:12" s="3" customFormat="1" ht="21.75" customHeight="1" x14ac:dyDescent="0.25">
      <c r="A153" s="262">
        <v>8</v>
      </c>
      <c r="B153" s="263" t="s">
        <v>149</v>
      </c>
      <c r="C153" s="175" t="s">
        <v>8</v>
      </c>
      <c r="D153" s="175">
        <v>5477089.1799999997</v>
      </c>
      <c r="E153" s="172" t="s">
        <v>478</v>
      </c>
      <c r="F153" s="172" t="s">
        <v>479</v>
      </c>
      <c r="G153" s="233">
        <v>25369944.375263415</v>
      </c>
      <c r="H153" s="174">
        <v>42979</v>
      </c>
      <c r="I153" s="187">
        <v>42962</v>
      </c>
      <c r="J153" s="175">
        <v>5477089.1799999997</v>
      </c>
      <c r="K153" s="2"/>
      <c r="L153" s="2"/>
    </row>
    <row r="154" spans="1:12" s="3" customFormat="1" ht="20.25" customHeight="1" x14ac:dyDescent="0.25">
      <c r="A154" s="265"/>
      <c r="B154" s="266"/>
      <c r="C154" s="114" t="s">
        <v>9</v>
      </c>
      <c r="D154" s="114">
        <v>1137367.78</v>
      </c>
      <c r="E154" s="179"/>
      <c r="F154" s="179"/>
      <c r="G154" s="131"/>
      <c r="H154" s="140"/>
      <c r="I154" s="139">
        <v>42945</v>
      </c>
      <c r="J154" s="114">
        <v>1137367.78</v>
      </c>
      <c r="K154" s="2"/>
      <c r="L154" s="2"/>
    </row>
    <row r="155" spans="1:12" s="3" customFormat="1" ht="16.5" customHeight="1" x14ac:dyDescent="0.25">
      <c r="A155" s="265"/>
      <c r="B155" s="266"/>
      <c r="C155" s="114" t="s">
        <v>10</v>
      </c>
      <c r="D155" s="114">
        <v>1225660.1000000001</v>
      </c>
      <c r="E155" s="179"/>
      <c r="F155" s="179"/>
      <c r="G155" s="131"/>
      <c r="H155" s="140"/>
      <c r="I155" s="141"/>
      <c r="J155" s="114">
        <v>1225660.1000000001</v>
      </c>
      <c r="K155" s="2"/>
      <c r="L155" s="2"/>
    </row>
    <row r="156" spans="1:12" s="3" customFormat="1" ht="18" customHeight="1" x14ac:dyDescent="0.25">
      <c r="A156" s="265"/>
      <c r="B156" s="266"/>
      <c r="C156" s="114" t="s">
        <v>23</v>
      </c>
      <c r="D156" s="114">
        <v>7890596.3899999997</v>
      </c>
      <c r="E156" s="179"/>
      <c r="F156" s="179"/>
      <c r="G156" s="131"/>
      <c r="H156" s="140"/>
      <c r="I156" s="117">
        <v>43074</v>
      </c>
      <c r="J156" s="114">
        <v>7764197.04</v>
      </c>
      <c r="K156" s="2"/>
      <c r="L156" s="2"/>
    </row>
    <row r="157" spans="1:12" s="4" customFormat="1" ht="31.5" customHeight="1" outlineLevel="1" x14ac:dyDescent="0.25">
      <c r="A157" s="267"/>
      <c r="B157" s="268"/>
      <c r="C157" s="235" t="s">
        <v>24</v>
      </c>
      <c r="D157" s="178">
        <v>9591903.7599999998</v>
      </c>
      <c r="E157" s="181"/>
      <c r="F157" s="181"/>
      <c r="G157" s="132"/>
      <c r="H157" s="141"/>
      <c r="I157" s="59">
        <v>43061</v>
      </c>
      <c r="J157" s="57">
        <v>9591903.7599999998</v>
      </c>
      <c r="K157" s="1"/>
      <c r="L157" s="1"/>
    </row>
    <row r="158" spans="1:12" s="4" customFormat="1" ht="17.25" outlineLevel="1" thickBot="1" x14ac:dyDescent="0.3">
      <c r="A158" s="142" t="s">
        <v>27</v>
      </c>
      <c r="B158" s="143"/>
      <c r="C158" s="46"/>
      <c r="D158" s="21">
        <f>SUM(D153:D157)</f>
        <v>25322617.210000001</v>
      </c>
      <c r="E158" s="28"/>
      <c r="F158" s="28"/>
      <c r="G158" s="39">
        <f>SUM(G153:G157)</f>
        <v>25369944.375263415</v>
      </c>
      <c r="H158" s="28"/>
      <c r="I158" s="34"/>
      <c r="J158" s="21">
        <f>SUM(J153:J157)</f>
        <v>25196217.859999999</v>
      </c>
      <c r="K158" s="1"/>
      <c r="L158" s="1"/>
    </row>
    <row r="159" spans="1:12" s="3" customFormat="1" ht="36.75" customHeight="1" x14ac:dyDescent="0.25">
      <c r="A159" s="271">
        <v>9</v>
      </c>
      <c r="B159" s="248" t="s">
        <v>148</v>
      </c>
      <c r="C159" s="175" t="s">
        <v>24</v>
      </c>
      <c r="D159" s="175">
        <v>2094666.38</v>
      </c>
      <c r="E159" s="185" t="s">
        <v>478</v>
      </c>
      <c r="F159" s="185" t="s">
        <v>407</v>
      </c>
      <c r="G159" s="189">
        <v>2838248.5734115778</v>
      </c>
      <c r="H159" s="59">
        <v>42959</v>
      </c>
      <c r="I159" s="187">
        <v>43034</v>
      </c>
      <c r="J159" s="175">
        <v>2094666.38</v>
      </c>
      <c r="K159" s="2"/>
      <c r="L159" s="2"/>
    </row>
    <row r="160" spans="1:12" s="4" customFormat="1" ht="17.25" outlineLevel="1" thickBot="1" x14ac:dyDescent="0.3">
      <c r="A160" s="142" t="s">
        <v>27</v>
      </c>
      <c r="B160" s="143"/>
      <c r="C160" s="46"/>
      <c r="D160" s="21">
        <f>SUM(D159:D159)</f>
        <v>2094666.38</v>
      </c>
      <c r="E160" s="18"/>
      <c r="F160" s="18"/>
      <c r="G160" s="39">
        <f>SUM(G159:G159)</f>
        <v>2838248.5734115778</v>
      </c>
      <c r="H160" s="18"/>
      <c r="I160" s="20"/>
      <c r="J160" s="21">
        <f>SUM(J159:J159)</f>
        <v>2094666.38</v>
      </c>
      <c r="K160" s="1"/>
      <c r="L160" s="1"/>
    </row>
    <row r="161" spans="1:12" s="3" customFormat="1" ht="18" customHeight="1" x14ac:dyDescent="0.25">
      <c r="A161" s="275">
        <v>10</v>
      </c>
      <c r="B161" s="276" t="s">
        <v>147</v>
      </c>
      <c r="C161" s="264" t="s">
        <v>12</v>
      </c>
      <c r="D161" s="274">
        <v>567192.79</v>
      </c>
      <c r="E161" s="172" t="s">
        <v>524</v>
      </c>
      <c r="F161" s="172" t="s">
        <v>363</v>
      </c>
      <c r="G161" s="233">
        <v>1132215.77</v>
      </c>
      <c r="H161" s="174">
        <v>43001</v>
      </c>
      <c r="I161" s="174">
        <v>42993</v>
      </c>
      <c r="J161" s="175">
        <v>567192.79</v>
      </c>
      <c r="K161" s="2"/>
      <c r="L161" s="2"/>
    </row>
    <row r="162" spans="1:12" s="3" customFormat="1" ht="18.75" customHeight="1" x14ac:dyDescent="0.25">
      <c r="A162" s="265"/>
      <c r="B162" s="277"/>
      <c r="C162" s="264" t="s">
        <v>9</v>
      </c>
      <c r="D162" s="264">
        <v>269746.28000000003</v>
      </c>
      <c r="E162" s="181"/>
      <c r="F162" s="181"/>
      <c r="G162" s="132"/>
      <c r="H162" s="181"/>
      <c r="I162" s="141"/>
      <c r="J162" s="113">
        <v>269746.28000000003</v>
      </c>
      <c r="K162" s="2"/>
      <c r="L162" s="2"/>
    </row>
    <row r="163" spans="1:12" s="4" customFormat="1" ht="17.25" outlineLevel="1" thickBot="1" x14ac:dyDescent="0.3">
      <c r="A163" s="144" t="s">
        <v>27</v>
      </c>
      <c r="B163" s="145"/>
      <c r="C163" s="112"/>
      <c r="D163" s="44">
        <f>SUM(D161:D162)</f>
        <v>836939.07000000007</v>
      </c>
      <c r="E163" s="18"/>
      <c r="F163" s="25"/>
      <c r="G163" s="243">
        <f>SUM(G161:G162)</f>
        <v>1132215.77</v>
      </c>
      <c r="H163" s="25"/>
      <c r="I163" s="37"/>
      <c r="J163" s="44">
        <f>SUM(J161:J162)</f>
        <v>836939.07000000007</v>
      </c>
      <c r="K163" s="1"/>
      <c r="L163" s="1"/>
    </row>
    <row r="164" spans="1:12" s="3" customFormat="1" ht="16.5" customHeight="1" x14ac:dyDescent="0.25">
      <c r="A164" s="275">
        <v>11</v>
      </c>
      <c r="B164" s="278" t="s">
        <v>146</v>
      </c>
      <c r="C164" s="175" t="s">
        <v>12</v>
      </c>
      <c r="D164" s="175">
        <v>552943.57999999996</v>
      </c>
      <c r="E164" s="179" t="s">
        <v>534</v>
      </c>
      <c r="F164" s="172" t="s">
        <v>379</v>
      </c>
      <c r="G164" s="233">
        <v>1098626.24</v>
      </c>
      <c r="H164" s="174">
        <v>43008</v>
      </c>
      <c r="I164" s="174">
        <v>43028</v>
      </c>
      <c r="J164" s="175">
        <v>552943.57999999996</v>
      </c>
      <c r="K164" s="2"/>
      <c r="L164" s="2"/>
    </row>
    <row r="165" spans="1:12" s="4" customFormat="1" ht="17.25" customHeight="1" outlineLevel="1" x14ac:dyDescent="0.25">
      <c r="A165" s="279"/>
      <c r="B165" s="280"/>
      <c r="C165" s="235" t="s">
        <v>9</v>
      </c>
      <c r="D165" s="178">
        <v>419410.83</v>
      </c>
      <c r="E165" s="181"/>
      <c r="F165" s="181"/>
      <c r="G165" s="132"/>
      <c r="H165" s="141"/>
      <c r="I165" s="141"/>
      <c r="J165" s="57">
        <v>419410.83</v>
      </c>
      <c r="K165" s="1"/>
      <c r="L165" s="1"/>
    </row>
    <row r="166" spans="1:12" s="4" customFormat="1" ht="33.75" customHeight="1" outlineLevel="1" x14ac:dyDescent="0.25">
      <c r="A166" s="279"/>
      <c r="B166" s="280"/>
      <c r="C166" s="114" t="s">
        <v>23</v>
      </c>
      <c r="D166" s="281">
        <v>4059449.21</v>
      </c>
      <c r="E166" s="38" t="s">
        <v>763</v>
      </c>
      <c r="F166" s="29" t="s">
        <v>561</v>
      </c>
      <c r="G166" s="282">
        <v>4242198.25</v>
      </c>
      <c r="H166" s="115">
        <v>43054</v>
      </c>
      <c r="I166" s="115">
        <v>43075</v>
      </c>
      <c r="J166" s="112">
        <v>4059449.21</v>
      </c>
      <c r="K166" s="1"/>
      <c r="L166" s="1"/>
    </row>
    <row r="167" spans="1:12" s="4" customFormat="1" ht="35.25" customHeight="1" outlineLevel="1" x14ac:dyDescent="0.25">
      <c r="A167" s="265"/>
      <c r="B167" s="266"/>
      <c r="C167" s="113" t="s">
        <v>11</v>
      </c>
      <c r="D167" s="178">
        <v>45040.6</v>
      </c>
      <c r="E167" s="38" t="s">
        <v>511</v>
      </c>
      <c r="F167" s="29" t="s">
        <v>513</v>
      </c>
      <c r="G167" s="282">
        <v>45040.6</v>
      </c>
      <c r="H167" s="115">
        <v>42953</v>
      </c>
      <c r="I167" s="59">
        <v>42969</v>
      </c>
      <c r="J167" s="112">
        <v>45040.6</v>
      </c>
      <c r="K167" s="1"/>
      <c r="L167" s="1"/>
    </row>
    <row r="168" spans="1:12" s="4" customFormat="1" ht="17.25" outlineLevel="1" thickBot="1" x14ac:dyDescent="0.3">
      <c r="A168" s="142" t="s">
        <v>27</v>
      </c>
      <c r="B168" s="143"/>
      <c r="C168" s="46"/>
      <c r="D168" s="21">
        <f>SUM(D164:D167)</f>
        <v>5076844.22</v>
      </c>
      <c r="E168" s="28"/>
      <c r="F168" s="28"/>
      <c r="G168" s="39">
        <f>SUM(G164:G167)</f>
        <v>5385865.0899999999</v>
      </c>
      <c r="H168" s="28"/>
      <c r="I168" s="34"/>
      <c r="J168" s="21">
        <f>SUM(J164:J167)</f>
        <v>5076844.22</v>
      </c>
      <c r="K168" s="1"/>
      <c r="L168" s="1"/>
    </row>
    <row r="169" spans="1:12" s="3" customFormat="1" ht="16.5" customHeight="1" x14ac:dyDescent="0.25">
      <c r="A169" s="262">
        <v>12</v>
      </c>
      <c r="B169" s="263" t="s">
        <v>145</v>
      </c>
      <c r="C169" s="175" t="s">
        <v>12</v>
      </c>
      <c r="D169" s="175">
        <v>274567.89</v>
      </c>
      <c r="E169" s="172" t="s">
        <v>538</v>
      </c>
      <c r="F169" s="172" t="s">
        <v>358</v>
      </c>
      <c r="G169" s="233">
        <v>1830537.39</v>
      </c>
      <c r="H169" s="187">
        <v>43000</v>
      </c>
      <c r="I169" s="174">
        <v>43028</v>
      </c>
      <c r="J169" s="175">
        <v>274567.89</v>
      </c>
      <c r="K169" s="2"/>
      <c r="L169" s="2"/>
    </row>
    <row r="170" spans="1:12" s="3" customFormat="1" ht="16.5" x14ac:dyDescent="0.25">
      <c r="A170" s="265"/>
      <c r="B170" s="266"/>
      <c r="C170" s="114" t="s">
        <v>8</v>
      </c>
      <c r="D170" s="114">
        <v>904810.62</v>
      </c>
      <c r="E170" s="179"/>
      <c r="F170" s="179"/>
      <c r="G170" s="131"/>
      <c r="H170" s="117">
        <v>43014</v>
      </c>
      <c r="I170" s="140"/>
      <c r="J170" s="114">
        <v>904810.62</v>
      </c>
      <c r="K170" s="2"/>
      <c r="L170" s="2"/>
    </row>
    <row r="171" spans="1:12" s="3" customFormat="1" ht="16.5" x14ac:dyDescent="0.25">
      <c r="A171" s="265"/>
      <c r="B171" s="266"/>
      <c r="C171" s="114" t="s">
        <v>9</v>
      </c>
      <c r="D171" s="114">
        <v>198129.06</v>
      </c>
      <c r="E171" s="179"/>
      <c r="F171" s="179"/>
      <c r="G171" s="131"/>
      <c r="H171" s="117">
        <v>43000</v>
      </c>
      <c r="I171" s="140"/>
      <c r="J171" s="114">
        <v>198129.06</v>
      </c>
      <c r="K171" s="2"/>
      <c r="L171" s="2"/>
    </row>
    <row r="172" spans="1:12" s="4" customFormat="1" ht="19.5" customHeight="1" outlineLevel="1" x14ac:dyDescent="0.25">
      <c r="A172" s="267"/>
      <c r="B172" s="268"/>
      <c r="C172" s="235" t="s">
        <v>10</v>
      </c>
      <c r="D172" s="178">
        <v>185678.38</v>
      </c>
      <c r="E172" s="181"/>
      <c r="F172" s="181"/>
      <c r="G172" s="132"/>
      <c r="H172" s="59">
        <v>43000</v>
      </c>
      <c r="I172" s="141"/>
      <c r="J172" s="57">
        <v>185678.38</v>
      </c>
      <c r="K172" s="1"/>
      <c r="L172" s="1"/>
    </row>
    <row r="173" spans="1:12" s="4" customFormat="1" ht="17.25" outlineLevel="1" thickBot="1" x14ac:dyDescent="0.3">
      <c r="A173" s="144" t="s">
        <v>27</v>
      </c>
      <c r="B173" s="145"/>
      <c r="C173" s="112"/>
      <c r="D173" s="21">
        <f>SUM(D169:D172)</f>
        <v>1563185.9500000002</v>
      </c>
      <c r="E173" s="25"/>
      <c r="F173" s="25"/>
      <c r="G173" s="39">
        <f>SUM(G169:G172)</f>
        <v>1830537.39</v>
      </c>
      <c r="H173" s="25"/>
      <c r="I173" s="37"/>
      <c r="J173" s="21">
        <f>SUM(J169:J172)</f>
        <v>1563185.9500000002</v>
      </c>
      <c r="K173" s="1"/>
      <c r="L173" s="1"/>
    </row>
    <row r="174" spans="1:12" s="3" customFormat="1" ht="30.75" customHeight="1" x14ac:dyDescent="0.25">
      <c r="A174" s="283">
        <v>13</v>
      </c>
      <c r="B174" s="284" t="s">
        <v>16</v>
      </c>
      <c r="C174" s="175" t="s">
        <v>24</v>
      </c>
      <c r="D174" s="175">
        <v>20275154.5</v>
      </c>
      <c r="E174" s="185" t="s">
        <v>538</v>
      </c>
      <c r="F174" s="185" t="s">
        <v>358</v>
      </c>
      <c r="G174" s="189">
        <v>20275154.5</v>
      </c>
      <c r="H174" s="187">
        <v>43028</v>
      </c>
      <c r="I174" s="187">
        <v>43090</v>
      </c>
      <c r="J174" s="175">
        <v>20250239.600000001</v>
      </c>
      <c r="K174" s="2"/>
      <c r="L174" s="2"/>
    </row>
    <row r="175" spans="1:12" s="4" customFormat="1" ht="17.25" outlineLevel="1" thickBot="1" x14ac:dyDescent="0.3">
      <c r="A175" s="142" t="s">
        <v>27</v>
      </c>
      <c r="B175" s="143"/>
      <c r="C175" s="46"/>
      <c r="D175" s="21">
        <f>SUM(D174:D174)</f>
        <v>20275154.5</v>
      </c>
      <c r="E175" s="28"/>
      <c r="F175" s="28"/>
      <c r="G175" s="39">
        <f>SUM(G174:G174)</f>
        <v>20275154.5</v>
      </c>
      <c r="H175" s="28"/>
      <c r="I175" s="34"/>
      <c r="J175" s="21">
        <f>SUM(J174:J174)</f>
        <v>20250239.600000001</v>
      </c>
      <c r="K175" s="1"/>
      <c r="L175" s="1"/>
    </row>
    <row r="176" spans="1:12" s="4" customFormat="1" ht="19.5" customHeight="1" outlineLevel="1" x14ac:dyDescent="0.25">
      <c r="A176" s="285"/>
      <c r="B176" s="286" t="s">
        <v>164</v>
      </c>
      <c r="C176" s="286"/>
      <c r="D176" s="287">
        <v>1400000</v>
      </c>
      <c r="E176" s="73"/>
      <c r="F176" s="72"/>
      <c r="G176" s="287"/>
      <c r="H176" s="74"/>
      <c r="I176" s="35"/>
      <c r="J176" s="287"/>
      <c r="K176" s="1"/>
      <c r="L176" s="1"/>
    </row>
    <row r="177" spans="1:12" s="71" customFormat="1" ht="39.75" customHeight="1" outlineLevel="1" x14ac:dyDescent="0.25">
      <c r="A177" s="105">
        <v>1</v>
      </c>
      <c r="B177" s="211" t="s">
        <v>589</v>
      </c>
      <c r="C177" s="38" t="s">
        <v>11</v>
      </c>
      <c r="D177" s="94"/>
      <c r="E177" s="133" t="s">
        <v>592</v>
      </c>
      <c r="F177" s="130" t="s">
        <v>593</v>
      </c>
      <c r="G177" s="288">
        <v>547968.4</v>
      </c>
      <c r="H177" s="139">
        <v>43023</v>
      </c>
      <c r="I177" s="136"/>
      <c r="J177" s="94"/>
    </row>
    <row r="178" spans="1:12" s="71" customFormat="1" ht="19.5" customHeight="1" outlineLevel="1" x14ac:dyDescent="0.25">
      <c r="A178" s="105">
        <v>2</v>
      </c>
      <c r="B178" s="211" t="s">
        <v>590</v>
      </c>
      <c r="C178" s="38" t="s">
        <v>11</v>
      </c>
      <c r="D178" s="94"/>
      <c r="E178" s="134"/>
      <c r="F178" s="131"/>
      <c r="G178" s="288">
        <v>515377.98</v>
      </c>
      <c r="H178" s="140"/>
      <c r="I178" s="137"/>
      <c r="J178" s="94"/>
    </row>
    <row r="179" spans="1:12" s="71" customFormat="1" ht="19.5" customHeight="1" outlineLevel="1" x14ac:dyDescent="0.25">
      <c r="A179" s="105">
        <v>3</v>
      </c>
      <c r="B179" s="211" t="s">
        <v>591</v>
      </c>
      <c r="C179" s="38" t="s">
        <v>11</v>
      </c>
      <c r="D179" s="94"/>
      <c r="E179" s="134"/>
      <c r="F179" s="131"/>
      <c r="G179" s="288">
        <v>90258.2</v>
      </c>
      <c r="H179" s="140"/>
      <c r="I179" s="137"/>
      <c r="J179" s="94"/>
    </row>
    <row r="180" spans="1:12" s="71" customFormat="1" ht="30.75" customHeight="1" outlineLevel="1" x14ac:dyDescent="0.25">
      <c r="A180" s="105">
        <v>4</v>
      </c>
      <c r="B180" s="211" t="s">
        <v>588</v>
      </c>
      <c r="C180" s="38" t="s">
        <v>11</v>
      </c>
      <c r="D180" s="94"/>
      <c r="E180" s="135"/>
      <c r="F180" s="132"/>
      <c r="G180" s="288">
        <v>87058.04</v>
      </c>
      <c r="H180" s="141"/>
      <c r="I180" s="138"/>
      <c r="J180" s="94"/>
    </row>
    <row r="181" spans="1:12" s="1" customFormat="1" ht="30.75" customHeight="1" outlineLevel="1" x14ac:dyDescent="0.25">
      <c r="A181" s="289"/>
      <c r="B181" s="290"/>
      <c r="C181" s="92"/>
      <c r="D181" s="218"/>
      <c r="E181" s="67"/>
      <c r="F181" s="68"/>
      <c r="G181" s="291">
        <f>SUM(G177:G180)</f>
        <v>1240662.6199999999</v>
      </c>
      <c r="H181" s="69"/>
      <c r="I181" s="70"/>
      <c r="J181" s="218"/>
    </row>
    <row r="182" spans="1:12" s="4" customFormat="1" ht="29.25" customHeight="1" outlineLevel="1" x14ac:dyDescent="0.25">
      <c r="A182" s="123"/>
      <c r="B182" s="124" t="s">
        <v>771</v>
      </c>
      <c r="C182" s="124"/>
      <c r="D182" s="218">
        <v>500000</v>
      </c>
      <c r="E182" s="67"/>
      <c r="F182" s="68"/>
      <c r="G182" s="218"/>
      <c r="H182" s="69"/>
      <c r="I182" s="70"/>
      <c r="J182" s="218"/>
      <c r="K182" s="1"/>
      <c r="L182" s="1"/>
    </row>
    <row r="183" spans="1:12" s="4" customFormat="1" ht="17.25" outlineLevel="1" thickBot="1" x14ac:dyDescent="0.3">
      <c r="A183" s="226" t="s">
        <v>28</v>
      </c>
      <c r="B183" s="227"/>
      <c r="C183" s="292"/>
      <c r="D183" s="238">
        <f>D133+D138+D140+D143+D146+D149+D152+D158+D160++D163+D168+D173+D175+D176+D182</f>
        <v>123352337.68999998</v>
      </c>
      <c r="E183" s="238">
        <f>E133+E138+E140+E143+E146+E149+E152+E158+E160++E163+E168+E173+E175+E176</f>
        <v>0</v>
      </c>
      <c r="F183" s="238">
        <f>F133+F138+F140+F143+F146+F149+F152+F158+F160++F163+F168+F173+F175+F176</f>
        <v>0</v>
      </c>
      <c r="G183" s="238">
        <f>G133+G138+G140+G143+G146+G149+G152+G158+G160++G163+G168+G173+G175+G176+G181</f>
        <v>127066692.64883393</v>
      </c>
      <c r="H183" s="238">
        <f>H133+H138+H140+H143+H146+H149+H152+H158+H160++H163+H168+H173+H175+H176</f>
        <v>0</v>
      </c>
      <c r="I183" s="238">
        <f>I133+I138+I140+I143+I146+I149+I152+I158+I160++I163+I168+I173+I175+I176</f>
        <v>0</v>
      </c>
      <c r="J183" s="238">
        <f>J133+J138+J140+J143+J146+J149+J152+J158+J160++J163+J168+J173+J175+J176</f>
        <v>118563295.95999998</v>
      </c>
      <c r="K183" s="1"/>
      <c r="L183" s="1"/>
    </row>
    <row r="184" spans="1:12" s="3" customFormat="1" ht="24.75" customHeight="1" thickBot="1" x14ac:dyDescent="0.3">
      <c r="A184" s="293" t="s">
        <v>33</v>
      </c>
      <c r="B184" s="294"/>
      <c r="C184" s="294"/>
      <c r="D184" s="294"/>
      <c r="E184" s="294"/>
      <c r="F184" s="294"/>
      <c r="G184" s="294"/>
      <c r="H184" s="294"/>
      <c r="I184" s="294"/>
      <c r="J184" s="294"/>
      <c r="K184" s="2"/>
      <c r="L184" s="2"/>
    </row>
    <row r="185" spans="1:12" s="3" customFormat="1" ht="41.25" customHeight="1" x14ac:dyDescent="0.25">
      <c r="A185" s="295">
        <v>1</v>
      </c>
      <c r="B185" s="296" t="s">
        <v>89</v>
      </c>
      <c r="C185" s="114" t="s">
        <v>24</v>
      </c>
      <c r="D185" s="297">
        <v>9240177.1799999997</v>
      </c>
      <c r="E185" s="92" t="s">
        <v>480</v>
      </c>
      <c r="F185" s="249" t="s">
        <v>543</v>
      </c>
      <c r="G185" s="57">
        <v>8995497.5099999998</v>
      </c>
      <c r="H185" s="116">
        <v>42948</v>
      </c>
      <c r="I185" s="116">
        <v>42958</v>
      </c>
      <c r="J185" s="114">
        <v>9240177.1799999997</v>
      </c>
      <c r="K185" s="2"/>
      <c r="L185" s="2"/>
    </row>
    <row r="186" spans="1:12" s="3" customFormat="1" ht="17.25" outlineLevel="1" thickBot="1" x14ac:dyDescent="0.3">
      <c r="A186" s="142" t="s">
        <v>27</v>
      </c>
      <c r="B186" s="143"/>
      <c r="C186" s="21"/>
      <c r="D186" s="21">
        <f>SUM(D185:D185)</f>
        <v>9240177.1799999997</v>
      </c>
      <c r="E186" s="18"/>
      <c r="F186" s="18"/>
      <c r="G186" s="39">
        <f>SUM(G185:G185)</f>
        <v>8995497.5099999998</v>
      </c>
      <c r="H186" s="22"/>
      <c r="I186" s="20"/>
      <c r="J186" s="21">
        <f>SUM(J185:J185)</f>
        <v>9240177.1799999997</v>
      </c>
      <c r="K186" s="2"/>
      <c r="L186" s="2"/>
    </row>
    <row r="187" spans="1:12" s="3" customFormat="1" ht="53.25" customHeight="1" x14ac:dyDescent="0.25">
      <c r="A187" s="298">
        <v>2</v>
      </c>
      <c r="B187" s="248" t="s">
        <v>90</v>
      </c>
      <c r="C187" s="175" t="s">
        <v>24</v>
      </c>
      <c r="D187" s="175">
        <v>9543081.2599999998</v>
      </c>
      <c r="E187" s="187" t="s">
        <v>360</v>
      </c>
      <c r="F187" s="299" t="s">
        <v>370</v>
      </c>
      <c r="G187" s="57">
        <v>9440000</v>
      </c>
      <c r="H187" s="59">
        <v>42832</v>
      </c>
      <c r="I187" s="187">
        <v>43047</v>
      </c>
      <c r="J187" s="175">
        <v>9543081.2599999998</v>
      </c>
      <c r="K187" s="2"/>
      <c r="L187" s="2"/>
    </row>
    <row r="188" spans="1:12" s="4" customFormat="1" ht="17.25" outlineLevel="1" thickBot="1" x14ac:dyDescent="0.3">
      <c r="A188" s="142" t="s">
        <v>27</v>
      </c>
      <c r="B188" s="143"/>
      <c r="C188" s="46"/>
      <c r="D188" s="21">
        <f>SUM(D187:D187)</f>
        <v>9543081.2599999998</v>
      </c>
      <c r="E188" s="29"/>
      <c r="F188" s="28"/>
      <c r="G188" s="39">
        <f>SUM(G187:G187)</f>
        <v>9440000</v>
      </c>
      <c r="H188" s="58"/>
      <c r="I188" s="37"/>
      <c r="J188" s="21">
        <f>SUM(J187:J187)</f>
        <v>9543081.2599999998</v>
      </c>
      <c r="K188" s="1"/>
      <c r="L188" s="1"/>
    </row>
    <row r="189" spans="1:12" s="3" customFormat="1" ht="48" customHeight="1" x14ac:dyDescent="0.25">
      <c r="A189" s="300">
        <v>3</v>
      </c>
      <c r="B189" s="266" t="s">
        <v>171</v>
      </c>
      <c r="C189" s="114" t="s">
        <v>23</v>
      </c>
      <c r="D189" s="114">
        <v>4678729.07</v>
      </c>
      <c r="E189" s="185" t="s">
        <v>564</v>
      </c>
      <c r="F189" s="231" t="s">
        <v>561</v>
      </c>
      <c r="G189" s="270">
        <v>4678729.07</v>
      </c>
      <c r="H189" s="49">
        <v>43042</v>
      </c>
      <c r="I189" s="187">
        <v>43089</v>
      </c>
      <c r="J189" s="114">
        <v>4114351.76</v>
      </c>
      <c r="K189" s="2"/>
      <c r="L189" s="2"/>
    </row>
    <row r="190" spans="1:12" s="4" customFormat="1" ht="37.5" customHeight="1" outlineLevel="1" x14ac:dyDescent="0.25">
      <c r="A190" s="301"/>
      <c r="B190" s="268"/>
      <c r="C190" s="57" t="s">
        <v>11</v>
      </c>
      <c r="D190" s="57">
        <v>81861.350000000006</v>
      </c>
      <c r="E190" s="38" t="s">
        <v>514</v>
      </c>
      <c r="F190" s="38" t="s">
        <v>515</v>
      </c>
      <c r="G190" s="273">
        <v>96596.39</v>
      </c>
      <c r="H190" s="59">
        <v>42960</v>
      </c>
      <c r="I190" s="59">
        <v>42958</v>
      </c>
      <c r="J190" s="57">
        <v>81861.350000000006</v>
      </c>
      <c r="K190" s="1"/>
      <c r="L190" s="1"/>
    </row>
    <row r="191" spans="1:12" s="4" customFormat="1" ht="17.25" outlineLevel="1" thickBot="1" x14ac:dyDescent="0.3">
      <c r="A191" s="142" t="s">
        <v>27</v>
      </c>
      <c r="B191" s="143"/>
      <c r="C191" s="46"/>
      <c r="D191" s="21">
        <f>SUM(D189:D190)</f>
        <v>4760590.42</v>
      </c>
      <c r="E191" s="28"/>
      <c r="F191" s="28"/>
      <c r="G191" s="39">
        <f>SUM(G189:G190)</f>
        <v>4775325.46</v>
      </c>
      <c r="H191" s="58"/>
      <c r="I191" s="20"/>
      <c r="J191" s="21">
        <f>SUM(J189:J190)</f>
        <v>4196213.1099999994</v>
      </c>
      <c r="K191" s="1"/>
      <c r="L191" s="1"/>
    </row>
    <row r="192" spans="1:12" s="3" customFormat="1" ht="33.75" customHeight="1" x14ac:dyDescent="0.25">
      <c r="A192" s="298">
        <v>4</v>
      </c>
      <c r="B192" s="248" t="s">
        <v>91</v>
      </c>
      <c r="C192" s="175" t="s">
        <v>24</v>
      </c>
      <c r="D192" s="175">
        <v>3401872.17</v>
      </c>
      <c r="E192" s="187" t="s">
        <v>481</v>
      </c>
      <c r="F192" s="187" t="s">
        <v>394</v>
      </c>
      <c r="G192" s="57">
        <v>5060000</v>
      </c>
      <c r="H192" s="117">
        <v>42916</v>
      </c>
      <c r="I192" s="187">
        <v>42944</v>
      </c>
      <c r="J192" s="175">
        <v>3401872.17</v>
      </c>
      <c r="K192" s="2"/>
      <c r="L192" s="2"/>
    </row>
    <row r="193" spans="1:12" s="4" customFormat="1" ht="17.25" outlineLevel="1" thickBot="1" x14ac:dyDescent="0.3">
      <c r="A193" s="142" t="s">
        <v>27</v>
      </c>
      <c r="B193" s="143"/>
      <c r="C193" s="46"/>
      <c r="D193" s="21">
        <f>SUM(D192:D192)</f>
        <v>3401872.17</v>
      </c>
      <c r="E193" s="28"/>
      <c r="F193" s="28"/>
      <c r="G193" s="39">
        <f>SUM(G192:G192)</f>
        <v>5060000</v>
      </c>
      <c r="H193" s="58"/>
      <c r="I193" s="34"/>
      <c r="J193" s="21">
        <f>SUM(J192:J192)</f>
        <v>3401872.17</v>
      </c>
      <c r="K193" s="1"/>
      <c r="L193" s="1"/>
    </row>
    <row r="194" spans="1:12" s="3" customFormat="1" ht="15" customHeight="1" x14ac:dyDescent="0.25">
      <c r="A194" s="302">
        <v>5</v>
      </c>
      <c r="B194" s="263" t="s">
        <v>92</v>
      </c>
      <c r="C194" s="175" t="s">
        <v>12</v>
      </c>
      <c r="D194" s="303">
        <v>622663.57999999996</v>
      </c>
      <c r="E194" s="172" t="s">
        <v>482</v>
      </c>
      <c r="F194" s="172" t="s">
        <v>357</v>
      </c>
      <c r="G194" s="233">
        <v>8181509.4500000002</v>
      </c>
      <c r="H194" s="140">
        <v>42916</v>
      </c>
      <c r="I194" s="174">
        <v>42916</v>
      </c>
      <c r="J194" s="175">
        <v>622663.57999999996</v>
      </c>
      <c r="K194" s="2"/>
      <c r="L194" s="2"/>
    </row>
    <row r="195" spans="1:12" s="4" customFormat="1" ht="15" customHeight="1" outlineLevel="1" x14ac:dyDescent="0.25">
      <c r="A195" s="301"/>
      <c r="B195" s="268"/>
      <c r="C195" s="57" t="s">
        <v>8</v>
      </c>
      <c r="D195" s="304">
        <v>2855557.52</v>
      </c>
      <c r="E195" s="179"/>
      <c r="F195" s="179"/>
      <c r="G195" s="131"/>
      <c r="H195" s="140"/>
      <c r="I195" s="140"/>
      <c r="J195" s="57">
        <v>2855557.52</v>
      </c>
      <c r="K195" s="1"/>
      <c r="L195" s="1"/>
    </row>
    <row r="196" spans="1:12" s="4" customFormat="1" ht="16.5" outlineLevel="1" x14ac:dyDescent="0.25">
      <c r="A196" s="301"/>
      <c r="B196" s="268"/>
      <c r="C196" s="57" t="s">
        <v>9</v>
      </c>
      <c r="D196" s="304">
        <v>530988.19999999995</v>
      </c>
      <c r="E196" s="179"/>
      <c r="F196" s="179"/>
      <c r="G196" s="131"/>
      <c r="H196" s="140"/>
      <c r="I196" s="140"/>
      <c r="J196" s="57">
        <v>530988.19999999995</v>
      </c>
      <c r="K196" s="1"/>
      <c r="L196" s="1"/>
    </row>
    <row r="197" spans="1:12" s="4" customFormat="1" ht="16.5" outlineLevel="1" x14ac:dyDescent="0.25">
      <c r="A197" s="301"/>
      <c r="B197" s="268"/>
      <c r="C197" s="57" t="s">
        <v>10</v>
      </c>
      <c r="D197" s="304">
        <v>599127.82999999996</v>
      </c>
      <c r="E197" s="179"/>
      <c r="F197" s="179"/>
      <c r="G197" s="131"/>
      <c r="H197" s="140"/>
      <c r="I197" s="140"/>
      <c r="J197" s="57">
        <v>599127.82999999996</v>
      </c>
      <c r="K197" s="1"/>
      <c r="L197" s="1"/>
    </row>
    <row r="198" spans="1:12" s="4" customFormat="1" ht="16.5" outlineLevel="1" x14ac:dyDescent="0.25">
      <c r="A198" s="301"/>
      <c r="B198" s="268"/>
      <c r="C198" s="235" t="s">
        <v>24</v>
      </c>
      <c r="D198" s="178">
        <v>3113591.66</v>
      </c>
      <c r="E198" s="181"/>
      <c r="F198" s="181"/>
      <c r="G198" s="132"/>
      <c r="H198" s="141"/>
      <c r="I198" s="141"/>
      <c r="J198" s="57">
        <v>3113591.66</v>
      </c>
      <c r="K198" s="1"/>
      <c r="L198" s="1"/>
    </row>
    <row r="199" spans="1:12" s="4" customFormat="1" ht="17.25" outlineLevel="1" thickBot="1" x14ac:dyDescent="0.3">
      <c r="A199" s="142" t="s">
        <v>27</v>
      </c>
      <c r="B199" s="143"/>
      <c r="C199" s="46"/>
      <c r="D199" s="21">
        <f>SUM(D194:D198)</f>
        <v>7721928.79</v>
      </c>
      <c r="E199" s="18"/>
      <c r="F199" s="18"/>
      <c r="G199" s="39">
        <f>SUM(G194:G198)</f>
        <v>8181509.4500000002</v>
      </c>
      <c r="H199" s="22"/>
      <c r="I199" s="20"/>
      <c r="J199" s="21">
        <f>SUM(J194:J198)</f>
        <v>7721928.79</v>
      </c>
      <c r="K199" s="1"/>
      <c r="L199" s="1"/>
    </row>
    <row r="200" spans="1:12" s="3" customFormat="1" ht="19.5" customHeight="1" x14ac:dyDescent="0.25">
      <c r="A200" s="302">
        <v>6</v>
      </c>
      <c r="B200" s="263" t="s">
        <v>93</v>
      </c>
      <c r="C200" s="175" t="s">
        <v>8</v>
      </c>
      <c r="D200" s="175">
        <v>7988976.4199999999</v>
      </c>
      <c r="E200" s="172" t="s">
        <v>483</v>
      </c>
      <c r="F200" s="172" t="s">
        <v>358</v>
      </c>
      <c r="G200" s="233">
        <v>8812724.7699999996</v>
      </c>
      <c r="H200" s="174">
        <v>42948</v>
      </c>
      <c r="I200" s="174">
        <v>42948</v>
      </c>
      <c r="J200" s="175">
        <v>7988976.4199999999</v>
      </c>
      <c r="K200" s="2"/>
      <c r="L200" s="2"/>
    </row>
    <row r="201" spans="1:12" s="3" customFormat="1" ht="18" customHeight="1" x14ac:dyDescent="0.25">
      <c r="A201" s="300"/>
      <c r="B201" s="266"/>
      <c r="C201" s="114" t="s">
        <v>9</v>
      </c>
      <c r="D201" s="114">
        <v>1045383.24</v>
      </c>
      <c r="E201" s="179"/>
      <c r="F201" s="179"/>
      <c r="G201" s="131"/>
      <c r="H201" s="140"/>
      <c r="I201" s="140"/>
      <c r="J201" s="114">
        <v>1045383.24</v>
      </c>
      <c r="K201" s="2"/>
      <c r="L201" s="2"/>
    </row>
    <row r="202" spans="1:12" s="4" customFormat="1" ht="16.5" outlineLevel="1" x14ac:dyDescent="0.25">
      <c r="A202" s="301"/>
      <c r="B202" s="268"/>
      <c r="C202" s="235" t="s">
        <v>10</v>
      </c>
      <c r="D202" s="178">
        <v>1104948.46</v>
      </c>
      <c r="E202" s="181"/>
      <c r="F202" s="181"/>
      <c r="G202" s="132"/>
      <c r="H202" s="141"/>
      <c r="I202" s="141"/>
      <c r="J202" s="57">
        <v>1104948.46</v>
      </c>
      <c r="K202" s="1"/>
      <c r="L202" s="1"/>
    </row>
    <row r="203" spans="1:12" s="4" customFormat="1" ht="17.25" outlineLevel="1" thickBot="1" x14ac:dyDescent="0.3">
      <c r="A203" s="142" t="s">
        <v>27</v>
      </c>
      <c r="B203" s="143"/>
      <c r="C203" s="46"/>
      <c r="D203" s="21">
        <f>SUM(D200:D202)</f>
        <v>10139308.120000001</v>
      </c>
      <c r="E203" s="18"/>
      <c r="F203" s="18"/>
      <c r="G203" s="39">
        <f>SUM(G200:G202)</f>
        <v>8812724.7699999996</v>
      </c>
      <c r="H203" s="22"/>
      <c r="I203" s="20"/>
      <c r="J203" s="21">
        <f>SUM(J200:J202)</f>
        <v>10139308.120000001</v>
      </c>
      <c r="K203" s="1"/>
      <c r="L203" s="1"/>
    </row>
    <row r="204" spans="1:12" s="3" customFormat="1" ht="46.5" customHeight="1" x14ac:dyDescent="0.25">
      <c r="A204" s="302">
        <v>7</v>
      </c>
      <c r="B204" s="263" t="s">
        <v>172</v>
      </c>
      <c r="C204" s="233" t="s">
        <v>23</v>
      </c>
      <c r="D204" s="233">
        <v>5518903.7199999997</v>
      </c>
      <c r="E204" s="172" t="s">
        <v>551</v>
      </c>
      <c r="F204" s="172" t="s">
        <v>363</v>
      </c>
      <c r="G204" s="233">
        <v>5518903.7199999997</v>
      </c>
      <c r="H204" s="174">
        <v>43028</v>
      </c>
      <c r="I204" s="174">
        <v>43075</v>
      </c>
      <c r="J204" s="233">
        <v>3882600.46</v>
      </c>
      <c r="K204" s="2"/>
      <c r="L204" s="2"/>
    </row>
    <row r="205" spans="1:12" s="4" customFormat="1" outlineLevel="1" x14ac:dyDescent="0.25">
      <c r="A205" s="301"/>
      <c r="B205" s="268"/>
      <c r="C205" s="132"/>
      <c r="D205" s="132"/>
      <c r="E205" s="181"/>
      <c r="F205" s="181"/>
      <c r="G205" s="132"/>
      <c r="H205" s="141"/>
      <c r="I205" s="141"/>
      <c r="J205" s="132"/>
      <c r="K205" s="1"/>
      <c r="L205" s="1"/>
    </row>
    <row r="206" spans="1:12" s="4" customFormat="1" ht="17.25" outlineLevel="1" thickBot="1" x14ac:dyDescent="0.3">
      <c r="A206" s="142" t="s">
        <v>27</v>
      </c>
      <c r="B206" s="143"/>
      <c r="C206" s="46"/>
      <c r="D206" s="21">
        <f>SUM(D204:D205)</f>
        <v>5518903.7199999997</v>
      </c>
      <c r="E206" s="28"/>
      <c r="F206" s="28"/>
      <c r="G206" s="39">
        <f>SUM(G204:G205)</f>
        <v>5518903.7199999997</v>
      </c>
      <c r="H206" s="58"/>
      <c r="I206" s="34"/>
      <c r="J206" s="21">
        <f>SUM(J204:J205)</f>
        <v>3882600.46</v>
      </c>
      <c r="K206" s="1"/>
      <c r="L206" s="1"/>
    </row>
    <row r="207" spans="1:12" s="3" customFormat="1" ht="45" customHeight="1" x14ac:dyDescent="0.25">
      <c r="A207" s="302">
        <v>8</v>
      </c>
      <c r="B207" s="263" t="s">
        <v>173</v>
      </c>
      <c r="C207" s="233" t="s">
        <v>23</v>
      </c>
      <c r="D207" s="233">
        <v>2637493.87</v>
      </c>
      <c r="E207" s="172" t="s">
        <v>547</v>
      </c>
      <c r="F207" s="172" t="s">
        <v>356</v>
      </c>
      <c r="G207" s="233">
        <v>2768215.83</v>
      </c>
      <c r="H207" s="174">
        <v>43027</v>
      </c>
      <c r="I207" s="174">
        <v>43019</v>
      </c>
      <c r="J207" s="233">
        <v>2637493.87</v>
      </c>
      <c r="K207" s="2"/>
      <c r="L207" s="2"/>
    </row>
    <row r="208" spans="1:12" s="4" customFormat="1" ht="18.75" customHeight="1" outlineLevel="1" x14ac:dyDescent="0.25">
      <c r="A208" s="301"/>
      <c r="B208" s="268"/>
      <c r="C208" s="132"/>
      <c r="D208" s="132"/>
      <c r="E208" s="181"/>
      <c r="F208" s="181"/>
      <c r="G208" s="132"/>
      <c r="H208" s="141"/>
      <c r="I208" s="141"/>
      <c r="J208" s="132"/>
      <c r="K208" s="1"/>
      <c r="L208" s="1"/>
    </row>
    <row r="209" spans="1:12" s="4" customFormat="1" ht="17.25" outlineLevel="1" thickBot="1" x14ac:dyDescent="0.3">
      <c r="A209" s="142" t="s">
        <v>27</v>
      </c>
      <c r="B209" s="143"/>
      <c r="C209" s="46"/>
      <c r="D209" s="21">
        <f>SUM(D207:D208)</f>
        <v>2637493.87</v>
      </c>
      <c r="E209" s="18"/>
      <c r="F209" s="18"/>
      <c r="G209" s="39">
        <f>SUM(G207:G208)</f>
        <v>2768215.83</v>
      </c>
      <c r="H209" s="22"/>
      <c r="I209" s="20"/>
      <c r="J209" s="21">
        <f>SUM(J207:J208)</f>
        <v>2637493.87</v>
      </c>
      <c r="K209" s="1"/>
      <c r="L209" s="1"/>
    </row>
    <row r="210" spans="1:12" s="4" customFormat="1" ht="36" customHeight="1" outlineLevel="1" x14ac:dyDescent="0.25">
      <c r="A210" s="305">
        <v>9</v>
      </c>
      <c r="B210" s="306" t="s">
        <v>174</v>
      </c>
      <c r="C210" s="233" t="s">
        <v>23</v>
      </c>
      <c r="D210" s="233">
        <v>2813169.93</v>
      </c>
      <c r="E210" s="172" t="s">
        <v>547</v>
      </c>
      <c r="F210" s="172" t="s">
        <v>356</v>
      </c>
      <c r="G210" s="233">
        <v>3058568.33</v>
      </c>
      <c r="H210" s="174">
        <v>43027</v>
      </c>
      <c r="I210" s="174">
        <v>43019</v>
      </c>
      <c r="J210" s="233">
        <v>2813169.93</v>
      </c>
      <c r="K210" s="1"/>
      <c r="L210" s="1"/>
    </row>
    <row r="211" spans="1:12" s="3" customFormat="1" ht="14.25" x14ac:dyDescent="0.25">
      <c r="A211" s="300"/>
      <c r="B211" s="307"/>
      <c r="C211" s="132"/>
      <c r="D211" s="132"/>
      <c r="E211" s="181"/>
      <c r="F211" s="181"/>
      <c r="G211" s="132"/>
      <c r="H211" s="141"/>
      <c r="I211" s="141"/>
      <c r="J211" s="132"/>
      <c r="K211" s="2"/>
      <c r="L211" s="2"/>
    </row>
    <row r="212" spans="1:12" s="4" customFormat="1" ht="17.25" outlineLevel="1" thickBot="1" x14ac:dyDescent="0.3">
      <c r="A212" s="142" t="s">
        <v>27</v>
      </c>
      <c r="B212" s="143"/>
      <c r="C212" s="46"/>
      <c r="D212" s="21">
        <f>SUM(D210:D211)</f>
        <v>2813169.93</v>
      </c>
      <c r="E212" s="28"/>
      <c r="F212" s="28"/>
      <c r="G212" s="39">
        <f>SUM(G210:G211)</f>
        <v>3058568.33</v>
      </c>
      <c r="H212" s="58"/>
      <c r="I212" s="20"/>
      <c r="J212" s="21">
        <f>SUM(J210:J211)</f>
        <v>2813169.93</v>
      </c>
      <c r="K212" s="1"/>
      <c r="L212" s="1"/>
    </row>
    <row r="213" spans="1:12" s="3" customFormat="1" ht="40.5" customHeight="1" x14ac:dyDescent="0.25">
      <c r="A213" s="300">
        <v>10</v>
      </c>
      <c r="B213" s="266" t="s">
        <v>175</v>
      </c>
      <c r="C213" s="190" t="s">
        <v>23</v>
      </c>
      <c r="D213" s="308">
        <v>2813169.93</v>
      </c>
      <c r="E213" s="309" t="s">
        <v>547</v>
      </c>
      <c r="F213" s="309" t="s">
        <v>356</v>
      </c>
      <c r="G213" s="190">
        <v>3058568.33</v>
      </c>
      <c r="H213" s="199">
        <v>43027</v>
      </c>
      <c r="I213" s="174">
        <v>43019</v>
      </c>
      <c r="J213" s="190">
        <v>2813169.93</v>
      </c>
      <c r="K213" s="2"/>
      <c r="L213" s="2"/>
    </row>
    <row r="214" spans="1:12" s="4" customFormat="1" ht="15" customHeight="1" outlineLevel="1" x14ac:dyDescent="0.25">
      <c r="A214" s="301"/>
      <c r="B214" s="268"/>
      <c r="C214" s="182"/>
      <c r="D214" s="310"/>
      <c r="E214" s="311"/>
      <c r="F214" s="311"/>
      <c r="G214" s="182"/>
      <c r="H214" s="201"/>
      <c r="I214" s="141"/>
      <c r="J214" s="182"/>
      <c r="K214" s="1"/>
      <c r="L214" s="1"/>
    </row>
    <row r="215" spans="1:12" s="4" customFormat="1" ht="17.25" outlineLevel="1" thickBot="1" x14ac:dyDescent="0.3">
      <c r="A215" s="142" t="s">
        <v>27</v>
      </c>
      <c r="B215" s="143"/>
      <c r="C215" s="46"/>
      <c r="D215" s="21">
        <f>SUM(D213:D214)</f>
        <v>2813169.93</v>
      </c>
      <c r="E215" s="18"/>
      <c r="F215" s="18"/>
      <c r="G215" s="39">
        <f>SUM(G213:G214)</f>
        <v>3058568.33</v>
      </c>
      <c r="H215" s="22"/>
      <c r="I215" s="20"/>
      <c r="J215" s="21">
        <f>SUM(J213:J214)</f>
        <v>2813169.93</v>
      </c>
      <c r="K215" s="1"/>
      <c r="L215" s="1"/>
    </row>
    <row r="216" spans="1:12" s="3" customFormat="1" ht="37.5" customHeight="1" x14ac:dyDescent="0.25">
      <c r="A216" s="302">
        <v>11</v>
      </c>
      <c r="B216" s="263" t="s">
        <v>176</v>
      </c>
      <c r="C216" s="233" t="s">
        <v>23</v>
      </c>
      <c r="D216" s="233">
        <v>2637493.87</v>
      </c>
      <c r="E216" s="172" t="s">
        <v>547</v>
      </c>
      <c r="F216" s="233" t="s">
        <v>356</v>
      </c>
      <c r="G216" s="233">
        <v>2768215.83</v>
      </c>
      <c r="H216" s="174">
        <v>43027</v>
      </c>
      <c r="I216" s="174">
        <v>43019</v>
      </c>
      <c r="J216" s="233">
        <v>2637493.87</v>
      </c>
      <c r="K216" s="2"/>
      <c r="L216" s="2"/>
    </row>
    <row r="217" spans="1:12" s="3" customFormat="1" ht="14.25" x14ac:dyDescent="0.25">
      <c r="A217" s="301"/>
      <c r="B217" s="268"/>
      <c r="C217" s="132"/>
      <c r="D217" s="132"/>
      <c r="E217" s="181"/>
      <c r="F217" s="132"/>
      <c r="G217" s="132"/>
      <c r="H217" s="141"/>
      <c r="I217" s="141"/>
      <c r="J217" s="132"/>
      <c r="K217" s="2"/>
      <c r="L217" s="2"/>
    </row>
    <row r="218" spans="1:12" s="4" customFormat="1" ht="17.25" outlineLevel="1" thickBot="1" x14ac:dyDescent="0.3">
      <c r="A218" s="142" t="s">
        <v>27</v>
      </c>
      <c r="B218" s="143"/>
      <c r="C218" s="46"/>
      <c r="D218" s="21">
        <f>SUM(D216:D217)</f>
        <v>2637493.87</v>
      </c>
      <c r="E218" s="28"/>
      <c r="F218" s="28"/>
      <c r="G218" s="39">
        <f>SUM(G216:G217)</f>
        <v>2768215.83</v>
      </c>
      <c r="H218" s="58"/>
      <c r="I218" s="34"/>
      <c r="J218" s="21">
        <f>SUM(J216:J217)</f>
        <v>2637493.87</v>
      </c>
      <c r="K218" s="1"/>
      <c r="L218" s="1"/>
    </row>
    <row r="219" spans="1:12" s="3" customFormat="1" ht="54.75" customHeight="1" x14ac:dyDescent="0.25">
      <c r="A219" s="302">
        <v>12</v>
      </c>
      <c r="B219" s="263" t="s">
        <v>177</v>
      </c>
      <c r="C219" s="233" t="s">
        <v>23</v>
      </c>
      <c r="D219" s="233">
        <v>2637493.87</v>
      </c>
      <c r="E219" s="172" t="s">
        <v>547</v>
      </c>
      <c r="F219" s="172" t="s">
        <v>356</v>
      </c>
      <c r="G219" s="233">
        <v>2768215.83</v>
      </c>
      <c r="H219" s="174">
        <v>43027</v>
      </c>
      <c r="I219" s="174">
        <v>43038</v>
      </c>
      <c r="J219" s="233">
        <v>2637493.87</v>
      </c>
      <c r="K219" s="2"/>
      <c r="L219" s="2"/>
    </row>
    <row r="220" spans="1:12" s="4" customFormat="1" outlineLevel="1" x14ac:dyDescent="0.25">
      <c r="A220" s="301"/>
      <c r="B220" s="268"/>
      <c r="C220" s="132"/>
      <c r="D220" s="132"/>
      <c r="E220" s="181"/>
      <c r="F220" s="181"/>
      <c r="G220" s="132"/>
      <c r="H220" s="141"/>
      <c r="I220" s="141"/>
      <c r="J220" s="132"/>
      <c r="K220" s="1"/>
      <c r="L220" s="1"/>
    </row>
    <row r="221" spans="1:12" s="4" customFormat="1" ht="17.25" outlineLevel="1" thickBot="1" x14ac:dyDescent="0.3">
      <c r="A221" s="142" t="s">
        <v>27</v>
      </c>
      <c r="B221" s="143"/>
      <c r="C221" s="46"/>
      <c r="D221" s="21">
        <f>SUM(D219:D220)</f>
        <v>2637493.87</v>
      </c>
      <c r="E221" s="28"/>
      <c r="F221" s="28"/>
      <c r="G221" s="39">
        <f>SUM(G219:G220)</f>
        <v>2768215.83</v>
      </c>
      <c r="H221" s="58"/>
      <c r="I221" s="34"/>
      <c r="J221" s="21">
        <f>SUM(J219:J220)</f>
        <v>2637493.87</v>
      </c>
      <c r="K221" s="1"/>
      <c r="L221" s="1"/>
    </row>
    <row r="222" spans="1:12" s="4" customFormat="1" ht="48" customHeight="1" outlineLevel="1" x14ac:dyDescent="0.25">
      <c r="A222" s="305"/>
      <c r="B222" s="278" t="s">
        <v>178</v>
      </c>
      <c r="C222" s="309" t="s">
        <v>23</v>
      </c>
      <c r="D222" s="190">
        <v>2637493.87</v>
      </c>
      <c r="E222" s="172" t="s">
        <v>547</v>
      </c>
      <c r="F222" s="172" t="s">
        <v>356</v>
      </c>
      <c r="G222" s="190">
        <v>2768215.83</v>
      </c>
      <c r="H222" s="174">
        <v>43027</v>
      </c>
      <c r="I222" s="174">
        <v>43038</v>
      </c>
      <c r="J222" s="233">
        <v>2637493.87</v>
      </c>
      <c r="K222" s="1"/>
      <c r="L222" s="1"/>
    </row>
    <row r="223" spans="1:12" s="4" customFormat="1" outlineLevel="1" x14ac:dyDescent="0.25">
      <c r="A223" s="300"/>
      <c r="B223" s="266"/>
      <c r="C223" s="311"/>
      <c r="D223" s="182"/>
      <c r="E223" s="181"/>
      <c r="F223" s="181"/>
      <c r="G223" s="182"/>
      <c r="H223" s="141"/>
      <c r="I223" s="141"/>
      <c r="J223" s="132"/>
      <c r="K223" s="1"/>
      <c r="L223" s="1"/>
    </row>
    <row r="224" spans="1:12" s="4" customFormat="1" ht="17.25" outlineLevel="1" thickBot="1" x14ac:dyDescent="0.3">
      <c r="A224" s="142" t="s">
        <v>27</v>
      </c>
      <c r="B224" s="143"/>
      <c r="C224" s="46"/>
      <c r="D224" s="21">
        <f>SUM(D222:D223)</f>
        <v>2637493.87</v>
      </c>
      <c r="E224" s="28"/>
      <c r="F224" s="28"/>
      <c r="G224" s="39">
        <f>SUM(G222:G223)</f>
        <v>2768215.83</v>
      </c>
      <c r="H224" s="58"/>
      <c r="I224" s="34"/>
      <c r="J224" s="21">
        <f>SUM(J222:J223)</f>
        <v>2637493.87</v>
      </c>
      <c r="K224" s="1"/>
      <c r="L224" s="1"/>
    </row>
    <row r="225" spans="1:12" s="3" customFormat="1" ht="39" customHeight="1" x14ac:dyDescent="0.25">
      <c r="A225" s="302">
        <v>14</v>
      </c>
      <c r="B225" s="263" t="s">
        <v>179</v>
      </c>
      <c r="C225" s="233" t="s">
        <v>23</v>
      </c>
      <c r="D225" s="233">
        <v>6721967.9399999995</v>
      </c>
      <c r="E225" s="174" t="s">
        <v>548</v>
      </c>
      <c r="F225" s="174" t="s">
        <v>422</v>
      </c>
      <c r="G225" s="233">
        <v>7259316.0899999999</v>
      </c>
      <c r="H225" s="174">
        <v>43027</v>
      </c>
      <c r="I225" s="174">
        <v>43049</v>
      </c>
      <c r="J225" s="233">
        <v>6721967.9399999995</v>
      </c>
      <c r="K225" s="2"/>
      <c r="L225" s="2"/>
    </row>
    <row r="226" spans="1:12" s="4" customFormat="1" outlineLevel="1" x14ac:dyDescent="0.25">
      <c r="A226" s="301"/>
      <c r="B226" s="268"/>
      <c r="C226" s="132"/>
      <c r="D226" s="132"/>
      <c r="E226" s="141"/>
      <c r="F226" s="141"/>
      <c r="G226" s="132"/>
      <c r="H226" s="141"/>
      <c r="I226" s="141"/>
      <c r="J226" s="132"/>
      <c r="K226" s="1"/>
      <c r="L226" s="1"/>
    </row>
    <row r="227" spans="1:12" s="4" customFormat="1" ht="17.25" outlineLevel="1" thickBot="1" x14ac:dyDescent="0.3">
      <c r="A227" s="142" t="s">
        <v>27</v>
      </c>
      <c r="B227" s="143"/>
      <c r="C227" s="46"/>
      <c r="D227" s="21">
        <f>SUM(D225:D226)</f>
        <v>6721967.9399999995</v>
      </c>
      <c r="E227" s="18"/>
      <c r="F227" s="18"/>
      <c r="G227" s="39">
        <f>SUM(G225:G226)</f>
        <v>7259316.0899999999</v>
      </c>
      <c r="H227" s="22"/>
      <c r="I227" s="20"/>
      <c r="J227" s="21">
        <f>SUM(J225:J226)</f>
        <v>6721967.9399999995</v>
      </c>
      <c r="K227" s="1"/>
      <c r="L227" s="1"/>
    </row>
    <row r="228" spans="1:12" s="3" customFormat="1" ht="33.75" customHeight="1" x14ac:dyDescent="0.25">
      <c r="A228" s="298">
        <v>15</v>
      </c>
      <c r="B228" s="248" t="s">
        <v>94</v>
      </c>
      <c r="C228" s="175" t="s">
        <v>23</v>
      </c>
      <c r="D228" s="175">
        <v>3469837.2</v>
      </c>
      <c r="E228" s="185" t="s">
        <v>361</v>
      </c>
      <c r="F228" s="185" t="s">
        <v>359</v>
      </c>
      <c r="G228" s="57">
        <v>3393783.36</v>
      </c>
      <c r="H228" s="59">
        <v>42901</v>
      </c>
      <c r="I228" s="187">
        <v>42899</v>
      </c>
      <c r="J228" s="175">
        <v>3469837.2</v>
      </c>
      <c r="K228" s="2"/>
      <c r="L228" s="2"/>
    </row>
    <row r="229" spans="1:12" s="4" customFormat="1" ht="17.25" outlineLevel="1" thickBot="1" x14ac:dyDescent="0.3">
      <c r="A229" s="142" t="s">
        <v>27</v>
      </c>
      <c r="B229" s="143"/>
      <c r="C229" s="46"/>
      <c r="D229" s="21">
        <f>SUM(D228:D228)</f>
        <v>3469837.2</v>
      </c>
      <c r="E229" s="28"/>
      <c r="F229" s="28"/>
      <c r="G229" s="39">
        <f>SUM(G228:G228)</f>
        <v>3393783.36</v>
      </c>
      <c r="H229" s="58"/>
      <c r="I229" s="20"/>
      <c r="J229" s="21">
        <f>SUM(J228:J228)</f>
        <v>3469837.2</v>
      </c>
      <c r="K229" s="1"/>
      <c r="L229" s="1"/>
    </row>
    <row r="230" spans="1:12" s="3" customFormat="1" ht="16.5" customHeight="1" x14ac:dyDescent="0.25">
      <c r="A230" s="302">
        <v>16</v>
      </c>
      <c r="B230" s="263" t="s">
        <v>180</v>
      </c>
      <c r="C230" s="175" t="s">
        <v>12</v>
      </c>
      <c r="D230" s="175">
        <v>985450.85</v>
      </c>
      <c r="E230" s="172" t="s">
        <v>484</v>
      </c>
      <c r="F230" s="172" t="s">
        <v>378</v>
      </c>
      <c r="G230" s="233">
        <v>22063632.829999998</v>
      </c>
      <c r="H230" s="174">
        <v>42948</v>
      </c>
      <c r="I230" s="187">
        <v>42922</v>
      </c>
      <c r="J230" s="175">
        <v>985450.85</v>
      </c>
      <c r="K230" s="2"/>
      <c r="L230" s="2"/>
    </row>
    <row r="231" spans="1:12" s="4" customFormat="1" ht="18.75" customHeight="1" outlineLevel="1" x14ac:dyDescent="0.25">
      <c r="A231" s="301"/>
      <c r="B231" s="268"/>
      <c r="C231" s="57" t="s">
        <v>8</v>
      </c>
      <c r="D231" s="57">
        <v>4011740.27</v>
      </c>
      <c r="E231" s="179"/>
      <c r="F231" s="179"/>
      <c r="G231" s="131"/>
      <c r="H231" s="140"/>
      <c r="I231" s="139">
        <v>42902</v>
      </c>
      <c r="J231" s="57">
        <v>4011740.27</v>
      </c>
      <c r="K231" s="1"/>
      <c r="L231" s="1"/>
    </row>
    <row r="232" spans="1:12" s="4" customFormat="1" ht="18" customHeight="1" outlineLevel="1" x14ac:dyDescent="0.25">
      <c r="A232" s="301"/>
      <c r="B232" s="268"/>
      <c r="C232" s="57" t="s">
        <v>9</v>
      </c>
      <c r="D232" s="57">
        <v>754424.49</v>
      </c>
      <c r="E232" s="179"/>
      <c r="F232" s="179"/>
      <c r="G232" s="131"/>
      <c r="H232" s="140"/>
      <c r="I232" s="137"/>
      <c r="J232" s="57">
        <v>754424.49</v>
      </c>
      <c r="K232" s="1"/>
      <c r="L232" s="1"/>
    </row>
    <row r="233" spans="1:12" s="4" customFormat="1" ht="18" customHeight="1" outlineLevel="1" x14ac:dyDescent="0.25">
      <c r="A233" s="301"/>
      <c r="B233" s="268"/>
      <c r="C233" s="57" t="s">
        <v>10</v>
      </c>
      <c r="D233" s="57">
        <v>863702.43</v>
      </c>
      <c r="E233" s="179"/>
      <c r="F233" s="179"/>
      <c r="G233" s="131"/>
      <c r="H233" s="140"/>
      <c r="I233" s="138"/>
      <c r="J233" s="57">
        <v>863702.43</v>
      </c>
      <c r="K233" s="1"/>
      <c r="L233" s="1"/>
    </row>
    <row r="234" spans="1:12" s="4" customFormat="1" ht="18" customHeight="1" outlineLevel="1" x14ac:dyDescent="0.25">
      <c r="A234" s="301"/>
      <c r="B234" s="268"/>
      <c r="C234" s="57" t="s">
        <v>23</v>
      </c>
      <c r="D234" s="57">
        <v>5615182.8300000001</v>
      </c>
      <c r="E234" s="179"/>
      <c r="F234" s="179"/>
      <c r="G234" s="131"/>
      <c r="H234" s="140"/>
      <c r="I234" s="59">
        <v>42913</v>
      </c>
      <c r="J234" s="57">
        <v>5615182.8300000001</v>
      </c>
      <c r="K234" s="1"/>
      <c r="L234" s="1"/>
    </row>
    <row r="235" spans="1:12" s="4" customFormat="1" ht="16.5" outlineLevel="1" x14ac:dyDescent="0.25">
      <c r="A235" s="301"/>
      <c r="B235" s="268"/>
      <c r="C235" s="235" t="s">
        <v>24</v>
      </c>
      <c r="D235" s="178">
        <v>9594438.5099999998</v>
      </c>
      <c r="E235" s="181"/>
      <c r="F235" s="181"/>
      <c r="G235" s="132"/>
      <c r="H235" s="141"/>
      <c r="I235" s="59">
        <v>43077</v>
      </c>
      <c r="J235" s="57">
        <v>8698698.8699999992</v>
      </c>
      <c r="K235" s="1"/>
      <c r="L235" s="1"/>
    </row>
    <row r="236" spans="1:12" s="4" customFormat="1" ht="17.25" outlineLevel="1" thickBot="1" x14ac:dyDescent="0.3">
      <c r="A236" s="142" t="s">
        <v>27</v>
      </c>
      <c r="B236" s="143"/>
      <c r="C236" s="46"/>
      <c r="D236" s="21">
        <f>SUM(D230:D235)</f>
        <v>21824939.380000003</v>
      </c>
      <c r="E236" s="312"/>
      <c r="F236" s="312"/>
      <c r="G236" s="39">
        <f>SUM(G230:G235)</f>
        <v>22063632.829999998</v>
      </c>
      <c r="H236" s="22"/>
      <c r="I236" s="20"/>
      <c r="J236" s="21">
        <f>SUM(J230:J235)</f>
        <v>20929199.740000002</v>
      </c>
      <c r="K236" s="1"/>
      <c r="L236" s="1"/>
    </row>
    <row r="237" spans="1:12" s="3" customFormat="1" ht="16.5" x14ac:dyDescent="0.25">
      <c r="A237" s="302">
        <v>17</v>
      </c>
      <c r="B237" s="263" t="s">
        <v>181</v>
      </c>
      <c r="C237" s="175" t="s">
        <v>12</v>
      </c>
      <c r="D237" s="175">
        <v>1293387.07</v>
      </c>
      <c r="E237" s="172" t="s">
        <v>485</v>
      </c>
      <c r="F237" s="233" t="s">
        <v>379</v>
      </c>
      <c r="G237" s="233">
        <v>29143225.43</v>
      </c>
      <c r="H237" s="174">
        <v>42948</v>
      </c>
      <c r="I237" s="187">
        <v>42922</v>
      </c>
      <c r="J237" s="175">
        <v>1293387.07</v>
      </c>
      <c r="K237" s="2"/>
      <c r="L237" s="2"/>
    </row>
    <row r="238" spans="1:12" s="3" customFormat="1" ht="16.5" x14ac:dyDescent="0.25">
      <c r="A238" s="300"/>
      <c r="B238" s="266"/>
      <c r="C238" s="114" t="s">
        <v>8</v>
      </c>
      <c r="D238" s="114">
        <v>4974950</v>
      </c>
      <c r="E238" s="179"/>
      <c r="F238" s="131"/>
      <c r="G238" s="131"/>
      <c r="H238" s="140"/>
      <c r="I238" s="117">
        <v>42920</v>
      </c>
      <c r="J238" s="114">
        <v>4974950</v>
      </c>
      <c r="K238" s="2"/>
      <c r="L238" s="2"/>
    </row>
    <row r="239" spans="1:12" s="3" customFormat="1" ht="16.5" x14ac:dyDescent="0.25">
      <c r="A239" s="300"/>
      <c r="B239" s="266"/>
      <c r="C239" s="114" t="s">
        <v>9</v>
      </c>
      <c r="D239" s="114">
        <v>1006155.12</v>
      </c>
      <c r="E239" s="179"/>
      <c r="F239" s="131"/>
      <c r="G239" s="131"/>
      <c r="H239" s="140"/>
      <c r="I239" s="117">
        <v>42894</v>
      </c>
      <c r="J239" s="114">
        <v>1006155.12</v>
      </c>
      <c r="K239" s="2"/>
      <c r="L239" s="2"/>
    </row>
    <row r="240" spans="1:12" s="3" customFormat="1" ht="16.5" x14ac:dyDescent="0.25">
      <c r="A240" s="300"/>
      <c r="B240" s="266"/>
      <c r="C240" s="114" t="s">
        <v>10</v>
      </c>
      <c r="D240" s="114">
        <v>1085900.71</v>
      </c>
      <c r="E240" s="179"/>
      <c r="F240" s="131"/>
      <c r="G240" s="131"/>
      <c r="H240" s="140"/>
      <c r="I240" s="117">
        <v>42894</v>
      </c>
      <c r="J240" s="114">
        <v>1085900.71</v>
      </c>
      <c r="K240" s="2"/>
      <c r="L240" s="2"/>
    </row>
    <row r="241" spans="1:12" s="3" customFormat="1" ht="16.5" x14ac:dyDescent="0.25">
      <c r="A241" s="300"/>
      <c r="B241" s="266"/>
      <c r="C241" s="114" t="s">
        <v>23</v>
      </c>
      <c r="D241" s="114">
        <v>7522963.6699999999</v>
      </c>
      <c r="E241" s="179"/>
      <c r="F241" s="131"/>
      <c r="G241" s="131"/>
      <c r="H241" s="140"/>
      <c r="I241" s="117">
        <v>42922</v>
      </c>
      <c r="J241" s="114">
        <v>7522963.6699999999</v>
      </c>
      <c r="K241" s="2"/>
      <c r="L241" s="2"/>
    </row>
    <row r="242" spans="1:12" s="4" customFormat="1" ht="16.5" outlineLevel="1" x14ac:dyDescent="0.25">
      <c r="A242" s="301"/>
      <c r="B242" s="268"/>
      <c r="C242" s="235" t="s">
        <v>24</v>
      </c>
      <c r="D242" s="178">
        <v>10428285.880000001</v>
      </c>
      <c r="E242" s="181"/>
      <c r="F242" s="132"/>
      <c r="G242" s="132"/>
      <c r="H242" s="141"/>
      <c r="I242" s="59">
        <v>43077</v>
      </c>
      <c r="J242" s="57">
        <v>10428285.880000001</v>
      </c>
      <c r="K242" s="1"/>
      <c r="L242" s="1"/>
    </row>
    <row r="243" spans="1:12" s="4" customFormat="1" ht="17.25" outlineLevel="1" thickBot="1" x14ac:dyDescent="0.3">
      <c r="A243" s="142" t="s">
        <v>27</v>
      </c>
      <c r="B243" s="143"/>
      <c r="C243" s="46"/>
      <c r="D243" s="21">
        <f>SUM(D237:D242)</f>
        <v>26311642.450000003</v>
      </c>
      <c r="E243" s="18"/>
      <c r="F243" s="18"/>
      <c r="G243" s="39">
        <f>SUM(G237:G242)</f>
        <v>29143225.43</v>
      </c>
      <c r="H243" s="22"/>
      <c r="I243" s="20"/>
      <c r="J243" s="21">
        <f>SUM(J237:J242)</f>
        <v>26311642.450000003</v>
      </c>
      <c r="K243" s="1"/>
      <c r="L243" s="1"/>
    </row>
    <row r="244" spans="1:12" s="3" customFormat="1" ht="16.5" customHeight="1" x14ac:dyDescent="0.25">
      <c r="A244" s="302">
        <v>18</v>
      </c>
      <c r="B244" s="263" t="s">
        <v>95</v>
      </c>
      <c r="C244" s="175" t="s">
        <v>12</v>
      </c>
      <c r="D244" s="175">
        <v>890529.48</v>
      </c>
      <c r="E244" s="172" t="s">
        <v>486</v>
      </c>
      <c r="F244" s="233" t="s">
        <v>357</v>
      </c>
      <c r="G244" s="233">
        <v>11936890.130000001</v>
      </c>
      <c r="H244" s="174">
        <v>42921</v>
      </c>
      <c r="I244" s="187">
        <v>42893</v>
      </c>
      <c r="J244" s="175">
        <v>890529.48</v>
      </c>
      <c r="K244" s="2"/>
      <c r="L244" s="2"/>
    </row>
    <row r="245" spans="1:12" s="3" customFormat="1" ht="16.5" x14ac:dyDescent="0.25">
      <c r="A245" s="300"/>
      <c r="B245" s="266"/>
      <c r="C245" s="114" t="s">
        <v>8</v>
      </c>
      <c r="D245" s="114">
        <v>3212585.4</v>
      </c>
      <c r="E245" s="179"/>
      <c r="F245" s="131"/>
      <c r="G245" s="131"/>
      <c r="H245" s="140"/>
      <c r="I245" s="117">
        <v>42915</v>
      </c>
      <c r="J245" s="114">
        <v>3212585.4</v>
      </c>
      <c r="K245" s="2"/>
      <c r="L245" s="2"/>
    </row>
    <row r="246" spans="1:12" s="3" customFormat="1" ht="16.5" x14ac:dyDescent="0.25">
      <c r="A246" s="300"/>
      <c r="B246" s="266"/>
      <c r="C246" s="114" t="s">
        <v>9</v>
      </c>
      <c r="D246" s="114">
        <v>588913.22</v>
      </c>
      <c r="E246" s="179"/>
      <c r="F246" s="131"/>
      <c r="G246" s="131"/>
      <c r="H246" s="140"/>
      <c r="I246" s="117">
        <v>42893</v>
      </c>
      <c r="J246" s="114">
        <v>588913.22</v>
      </c>
      <c r="K246" s="2"/>
      <c r="L246" s="2"/>
    </row>
    <row r="247" spans="1:12" s="3" customFormat="1" ht="16.5" x14ac:dyDescent="0.25">
      <c r="A247" s="300"/>
      <c r="B247" s="266"/>
      <c r="C247" s="114" t="s">
        <v>10</v>
      </c>
      <c r="D247" s="114">
        <v>895040.62</v>
      </c>
      <c r="E247" s="179"/>
      <c r="F247" s="131"/>
      <c r="G247" s="131"/>
      <c r="H247" s="140"/>
      <c r="I247" s="117">
        <v>42893</v>
      </c>
      <c r="J247" s="114">
        <v>895040.62</v>
      </c>
      <c r="K247" s="2"/>
      <c r="L247" s="2"/>
    </row>
    <row r="248" spans="1:12" s="3" customFormat="1" ht="16.5" x14ac:dyDescent="0.25">
      <c r="A248" s="300"/>
      <c r="B248" s="266"/>
      <c r="C248" s="114" t="s">
        <v>23</v>
      </c>
      <c r="D248" s="114">
        <v>2652428.7799999998</v>
      </c>
      <c r="E248" s="179"/>
      <c r="F248" s="131"/>
      <c r="G248" s="131"/>
      <c r="H248" s="140"/>
      <c r="I248" s="117">
        <v>42958</v>
      </c>
      <c r="J248" s="114">
        <v>2652428.7799999998</v>
      </c>
      <c r="K248" s="2"/>
      <c r="L248" s="2"/>
    </row>
    <row r="249" spans="1:12" s="4" customFormat="1" ht="16.5" outlineLevel="1" x14ac:dyDescent="0.25">
      <c r="A249" s="301"/>
      <c r="B249" s="268"/>
      <c r="C249" s="235" t="s">
        <v>24</v>
      </c>
      <c r="D249" s="178">
        <v>2276893.7799999998</v>
      </c>
      <c r="E249" s="181"/>
      <c r="F249" s="132"/>
      <c r="G249" s="132"/>
      <c r="H249" s="141"/>
      <c r="I249" s="59">
        <v>42938</v>
      </c>
      <c r="J249" s="57">
        <v>2276893.7799999998</v>
      </c>
      <c r="K249" s="1"/>
      <c r="L249" s="1"/>
    </row>
    <row r="250" spans="1:12" s="4" customFormat="1" ht="17.25" outlineLevel="1" thickBot="1" x14ac:dyDescent="0.3">
      <c r="A250" s="142" t="s">
        <v>27</v>
      </c>
      <c r="B250" s="143"/>
      <c r="C250" s="46"/>
      <c r="D250" s="21">
        <f>SUM(D244:D249)</f>
        <v>10516391.279999999</v>
      </c>
      <c r="E250" s="18"/>
      <c r="F250" s="18"/>
      <c r="G250" s="39">
        <f>SUM(G244:G249)</f>
        <v>11936890.130000001</v>
      </c>
      <c r="H250" s="22"/>
      <c r="I250" s="20"/>
      <c r="J250" s="21">
        <f>SUM(J244:J249)</f>
        <v>10516391.279999999</v>
      </c>
      <c r="K250" s="1"/>
      <c r="L250" s="1"/>
    </row>
    <row r="251" spans="1:12" s="3" customFormat="1" ht="16.5" x14ac:dyDescent="0.25">
      <c r="A251" s="302">
        <v>19</v>
      </c>
      <c r="B251" s="263" t="s">
        <v>96</v>
      </c>
      <c r="C251" s="175" t="s">
        <v>23</v>
      </c>
      <c r="D251" s="175">
        <v>6616276.9199999999</v>
      </c>
      <c r="E251" s="172" t="s">
        <v>362</v>
      </c>
      <c r="F251" s="172" t="s">
        <v>363</v>
      </c>
      <c r="G251" s="233">
        <v>17000000</v>
      </c>
      <c r="H251" s="174">
        <v>42962</v>
      </c>
      <c r="I251" s="187">
        <v>42928</v>
      </c>
      <c r="J251" s="175">
        <v>6616276.9199999999</v>
      </c>
      <c r="K251" s="2"/>
      <c r="L251" s="2"/>
    </row>
    <row r="252" spans="1:12" s="4" customFormat="1" ht="16.5" outlineLevel="1" x14ac:dyDescent="0.25">
      <c r="A252" s="301"/>
      <c r="B252" s="268"/>
      <c r="C252" s="235" t="s">
        <v>24</v>
      </c>
      <c r="D252" s="178">
        <v>10163736</v>
      </c>
      <c r="E252" s="181"/>
      <c r="F252" s="181"/>
      <c r="G252" s="132"/>
      <c r="H252" s="141"/>
      <c r="I252" s="59">
        <v>43052</v>
      </c>
      <c r="J252" s="57">
        <v>10163736</v>
      </c>
      <c r="K252" s="1"/>
      <c r="L252" s="1"/>
    </row>
    <row r="253" spans="1:12" s="4" customFormat="1" ht="17.25" outlineLevel="1" thickBot="1" x14ac:dyDescent="0.3">
      <c r="A253" s="142" t="s">
        <v>27</v>
      </c>
      <c r="B253" s="143"/>
      <c r="C253" s="46"/>
      <c r="D253" s="21">
        <f>SUM(D251:D252)</f>
        <v>16780012.920000002</v>
      </c>
      <c r="E253" s="18"/>
      <c r="F253" s="18"/>
      <c r="G253" s="39">
        <f>SUM(G251:G252)</f>
        <v>17000000</v>
      </c>
      <c r="H253" s="22"/>
      <c r="I253" s="20"/>
      <c r="J253" s="21">
        <f>SUM(J251:J252)</f>
        <v>16780012.920000002</v>
      </c>
      <c r="K253" s="1"/>
      <c r="L253" s="1"/>
    </row>
    <row r="254" spans="1:12" s="3" customFormat="1" ht="16.5" x14ac:dyDescent="0.25">
      <c r="A254" s="302">
        <v>20</v>
      </c>
      <c r="B254" s="263" t="s">
        <v>97</v>
      </c>
      <c r="C254" s="175" t="s">
        <v>23</v>
      </c>
      <c r="D254" s="175">
        <v>7202855.7000000002</v>
      </c>
      <c r="E254" s="172" t="s">
        <v>487</v>
      </c>
      <c r="F254" s="172" t="s">
        <v>398</v>
      </c>
      <c r="G254" s="233">
        <v>18927942.859999999</v>
      </c>
      <c r="H254" s="174">
        <v>43009</v>
      </c>
      <c r="I254" s="187">
        <v>43010</v>
      </c>
      <c r="J254" s="175">
        <v>7202855.7000000002</v>
      </c>
      <c r="K254" s="2"/>
      <c r="L254" s="2"/>
    </row>
    <row r="255" spans="1:12" s="4" customFormat="1" ht="33.75" customHeight="1" outlineLevel="1" x14ac:dyDescent="0.25">
      <c r="A255" s="301"/>
      <c r="B255" s="268"/>
      <c r="C255" s="57" t="s">
        <v>24</v>
      </c>
      <c r="D255" s="57">
        <v>11524171.460000001</v>
      </c>
      <c r="E255" s="181"/>
      <c r="F255" s="181"/>
      <c r="G255" s="132"/>
      <c r="H255" s="141"/>
      <c r="I255" s="59">
        <v>43033</v>
      </c>
      <c r="J255" s="57">
        <v>11524171.460000001</v>
      </c>
      <c r="K255" s="1"/>
      <c r="L255" s="1"/>
    </row>
    <row r="256" spans="1:12" s="4" customFormat="1" ht="17.25" outlineLevel="1" thickBot="1" x14ac:dyDescent="0.3">
      <c r="A256" s="142" t="s">
        <v>27</v>
      </c>
      <c r="B256" s="143"/>
      <c r="C256" s="46"/>
      <c r="D256" s="21">
        <f>SUM(D254:D255)</f>
        <v>18727027.16</v>
      </c>
      <c r="E256" s="28"/>
      <c r="F256" s="28"/>
      <c r="G256" s="39">
        <f>SUM(G254:G255)</f>
        <v>18927942.859999999</v>
      </c>
      <c r="H256" s="58"/>
      <c r="I256" s="20"/>
      <c r="J256" s="21">
        <f>SUM(J254:J255)</f>
        <v>18727027.16</v>
      </c>
      <c r="K256" s="1"/>
      <c r="L256" s="1"/>
    </row>
    <row r="257" spans="1:12" s="4" customFormat="1" ht="19.5" customHeight="1" outlineLevel="1" x14ac:dyDescent="0.25">
      <c r="A257" s="313" t="s">
        <v>164</v>
      </c>
      <c r="B257" s="314"/>
      <c r="C257" s="315"/>
      <c r="D257" s="287">
        <v>3314172.91</v>
      </c>
      <c r="E257" s="73"/>
      <c r="F257" s="72"/>
      <c r="G257" s="316">
        <f>SUM(G258:G274)</f>
        <v>3910724.0337999999</v>
      </c>
      <c r="H257" s="74"/>
      <c r="I257" s="35"/>
      <c r="J257" s="287">
        <f>SUM(J258:J274)</f>
        <v>3314172.91</v>
      </c>
      <c r="K257" s="1"/>
      <c r="L257" s="1"/>
    </row>
    <row r="258" spans="1:12" s="71" customFormat="1" ht="32.25" customHeight="1" outlineLevel="1" x14ac:dyDescent="0.25">
      <c r="A258" s="105">
        <v>1</v>
      </c>
      <c r="B258" s="317" t="s">
        <v>594</v>
      </c>
      <c r="C258" s="38" t="s">
        <v>11</v>
      </c>
      <c r="D258" s="94"/>
      <c r="E258" s="133" t="s">
        <v>611</v>
      </c>
      <c r="F258" s="130" t="s">
        <v>515</v>
      </c>
      <c r="G258" s="94">
        <v>359874.74800000002</v>
      </c>
      <c r="H258" s="139">
        <v>43033</v>
      </c>
      <c r="I258" s="139">
        <v>43052</v>
      </c>
      <c r="J258" s="178">
        <v>304978.60000000003</v>
      </c>
    </row>
    <row r="259" spans="1:12" s="71" customFormat="1" ht="19.5" customHeight="1" outlineLevel="1" x14ac:dyDescent="0.25">
      <c r="A259" s="105">
        <v>2</v>
      </c>
      <c r="B259" s="317" t="s">
        <v>595</v>
      </c>
      <c r="C259" s="38" t="s">
        <v>11</v>
      </c>
      <c r="D259" s="94"/>
      <c r="E259" s="134"/>
      <c r="F259" s="131"/>
      <c r="G259" s="94">
        <v>139509.26420000001</v>
      </c>
      <c r="H259" s="140"/>
      <c r="I259" s="137"/>
      <c r="J259" s="178">
        <v>118228.19</v>
      </c>
    </row>
    <row r="260" spans="1:12" s="71" customFormat="1" ht="19.5" customHeight="1" outlineLevel="1" x14ac:dyDescent="0.25">
      <c r="A260" s="105">
        <v>3</v>
      </c>
      <c r="B260" s="317" t="s">
        <v>596</v>
      </c>
      <c r="C260" s="38" t="s">
        <v>11</v>
      </c>
      <c r="D260" s="94"/>
      <c r="E260" s="134"/>
      <c r="F260" s="131"/>
      <c r="G260" s="94">
        <v>138474.58119999999</v>
      </c>
      <c r="H260" s="140"/>
      <c r="I260" s="137"/>
      <c r="J260" s="178">
        <v>117351.34000000001</v>
      </c>
    </row>
    <row r="261" spans="1:12" s="71" customFormat="1" ht="19.5" customHeight="1" outlineLevel="1" x14ac:dyDescent="0.25">
      <c r="A261" s="105">
        <v>4</v>
      </c>
      <c r="B261" s="317" t="s">
        <v>597</v>
      </c>
      <c r="C261" s="38" t="s">
        <v>11</v>
      </c>
      <c r="D261" s="94"/>
      <c r="E261" s="134"/>
      <c r="F261" s="131"/>
      <c r="G261" s="94">
        <v>107580.6</v>
      </c>
      <c r="H261" s="140"/>
      <c r="I261" s="137"/>
      <c r="J261" s="178">
        <v>91170</v>
      </c>
    </row>
    <row r="262" spans="1:12" s="71" customFormat="1" ht="31.5" customHeight="1" outlineLevel="1" x14ac:dyDescent="0.25">
      <c r="A262" s="105">
        <v>5</v>
      </c>
      <c r="B262" s="317" t="s">
        <v>598</v>
      </c>
      <c r="C262" s="38" t="s">
        <v>11</v>
      </c>
      <c r="D262" s="94"/>
      <c r="E262" s="134"/>
      <c r="F262" s="131"/>
      <c r="G262" s="94">
        <v>141316.092</v>
      </c>
      <c r="H262" s="140"/>
      <c r="I262" s="137"/>
      <c r="J262" s="178">
        <v>119759.40000000001</v>
      </c>
    </row>
    <row r="263" spans="1:12" s="71" customFormat="1" ht="31.5" customHeight="1" outlineLevel="1" x14ac:dyDescent="0.25">
      <c r="A263" s="105">
        <v>6</v>
      </c>
      <c r="B263" s="317" t="s">
        <v>599</v>
      </c>
      <c r="C263" s="38" t="s">
        <v>11</v>
      </c>
      <c r="D263" s="94"/>
      <c r="E263" s="134"/>
      <c r="F263" s="131"/>
      <c r="G263" s="94">
        <v>233263.13159999999</v>
      </c>
      <c r="H263" s="140"/>
      <c r="I263" s="137"/>
      <c r="J263" s="178">
        <v>197680.62</v>
      </c>
    </row>
    <row r="264" spans="1:12" s="71" customFormat="1" ht="32.25" customHeight="1" outlineLevel="1" x14ac:dyDescent="0.25">
      <c r="A264" s="105">
        <v>7</v>
      </c>
      <c r="B264" s="317" t="s">
        <v>600</v>
      </c>
      <c r="C264" s="38" t="s">
        <v>11</v>
      </c>
      <c r="D264" s="94"/>
      <c r="E264" s="134"/>
      <c r="F264" s="131"/>
      <c r="G264" s="94">
        <v>239997.04939999999</v>
      </c>
      <c r="H264" s="140"/>
      <c r="I264" s="137"/>
      <c r="J264" s="178">
        <v>203387.33000000002</v>
      </c>
    </row>
    <row r="265" spans="1:12" s="71" customFormat="1" ht="32.25" customHeight="1" outlineLevel="1" x14ac:dyDescent="0.25">
      <c r="A265" s="105">
        <v>8</v>
      </c>
      <c r="B265" s="318" t="s">
        <v>601</v>
      </c>
      <c r="C265" s="38" t="s">
        <v>11</v>
      </c>
      <c r="D265" s="94"/>
      <c r="E265" s="134"/>
      <c r="F265" s="131"/>
      <c r="G265" s="94">
        <v>290826.22200000001</v>
      </c>
      <c r="H265" s="140"/>
      <c r="I265" s="137"/>
      <c r="J265" s="178">
        <v>246462.9</v>
      </c>
    </row>
    <row r="266" spans="1:12" s="71" customFormat="1" ht="32.25" customHeight="1" outlineLevel="1" x14ac:dyDescent="0.25">
      <c r="A266" s="105">
        <v>9</v>
      </c>
      <c r="B266" s="318" t="s">
        <v>602</v>
      </c>
      <c r="C266" s="38" t="s">
        <v>11</v>
      </c>
      <c r="D266" s="94"/>
      <c r="E266" s="134"/>
      <c r="F266" s="131"/>
      <c r="G266" s="94">
        <v>259888.9112</v>
      </c>
      <c r="H266" s="140"/>
      <c r="I266" s="137"/>
      <c r="J266" s="178">
        <v>220244.84000000003</v>
      </c>
    </row>
    <row r="267" spans="1:12" s="71" customFormat="1" ht="32.25" customHeight="1" outlineLevel="1" x14ac:dyDescent="0.25">
      <c r="A267" s="105">
        <v>10</v>
      </c>
      <c r="B267" s="318" t="s">
        <v>603</v>
      </c>
      <c r="C267" s="38" t="s">
        <v>11</v>
      </c>
      <c r="D267" s="94"/>
      <c r="E267" s="134"/>
      <c r="F267" s="131"/>
      <c r="G267" s="94">
        <v>285655.48560000001</v>
      </c>
      <c r="H267" s="140"/>
      <c r="I267" s="137"/>
      <c r="J267" s="178">
        <v>242080.91999999998</v>
      </c>
    </row>
    <row r="268" spans="1:12" s="71" customFormat="1" ht="32.25" customHeight="1" outlineLevel="1" x14ac:dyDescent="0.25">
      <c r="A268" s="105">
        <v>11</v>
      </c>
      <c r="B268" s="318" t="s">
        <v>604</v>
      </c>
      <c r="C268" s="38" t="s">
        <v>11</v>
      </c>
      <c r="D268" s="94"/>
      <c r="E268" s="134"/>
      <c r="F268" s="131"/>
      <c r="G268" s="94">
        <v>305014.1998</v>
      </c>
      <c r="H268" s="140"/>
      <c r="I268" s="137"/>
      <c r="J268" s="178">
        <v>258486.61000000002</v>
      </c>
    </row>
    <row r="269" spans="1:12" s="71" customFormat="1" ht="32.25" customHeight="1" outlineLevel="1" x14ac:dyDescent="0.25">
      <c r="A269" s="105">
        <v>12</v>
      </c>
      <c r="B269" s="318" t="s">
        <v>605</v>
      </c>
      <c r="C269" s="38" t="s">
        <v>11</v>
      </c>
      <c r="D269" s="94"/>
      <c r="E269" s="134"/>
      <c r="F269" s="131"/>
      <c r="G269" s="94">
        <v>278168.81040000002</v>
      </c>
      <c r="H269" s="140"/>
      <c r="I269" s="137"/>
      <c r="J269" s="178">
        <v>235736.28000000003</v>
      </c>
    </row>
    <row r="270" spans="1:12" s="71" customFormat="1" ht="18" customHeight="1" outlineLevel="1" x14ac:dyDescent="0.25">
      <c r="A270" s="105">
        <v>13</v>
      </c>
      <c r="B270" s="318" t="s">
        <v>606</v>
      </c>
      <c r="C270" s="38" t="s">
        <v>11</v>
      </c>
      <c r="D270" s="94"/>
      <c r="E270" s="134"/>
      <c r="F270" s="131"/>
      <c r="G270" s="94">
        <v>179939.22659999999</v>
      </c>
      <c r="H270" s="140"/>
      <c r="I270" s="137"/>
      <c r="J270" s="178">
        <v>152490.87</v>
      </c>
    </row>
    <row r="271" spans="1:12" s="71" customFormat="1" ht="17.25" customHeight="1" outlineLevel="1" x14ac:dyDescent="0.25">
      <c r="A271" s="105">
        <v>14</v>
      </c>
      <c r="B271" s="318" t="s">
        <v>607</v>
      </c>
      <c r="C271" s="38" t="s">
        <v>11</v>
      </c>
      <c r="D271" s="94"/>
      <c r="E271" s="134"/>
      <c r="F271" s="131"/>
      <c r="G271" s="94">
        <v>86264.9856</v>
      </c>
      <c r="H271" s="140"/>
      <c r="I271" s="137"/>
      <c r="J271" s="178">
        <v>73105.920000000013</v>
      </c>
    </row>
    <row r="272" spans="1:12" s="71" customFormat="1" ht="31.5" customHeight="1" outlineLevel="1" x14ac:dyDescent="0.25">
      <c r="A272" s="105">
        <v>15</v>
      </c>
      <c r="B272" s="318" t="s">
        <v>608</v>
      </c>
      <c r="C272" s="38" t="s">
        <v>11</v>
      </c>
      <c r="D272" s="94"/>
      <c r="E272" s="134"/>
      <c r="F272" s="131"/>
      <c r="G272" s="94">
        <v>286818.22220000002</v>
      </c>
      <c r="H272" s="140"/>
      <c r="I272" s="137"/>
      <c r="J272" s="178">
        <v>243066.29</v>
      </c>
    </row>
    <row r="273" spans="1:10" s="71" customFormat="1" ht="31.5" customHeight="1" outlineLevel="1" x14ac:dyDescent="0.25">
      <c r="A273" s="105">
        <v>16</v>
      </c>
      <c r="B273" s="318" t="s">
        <v>609</v>
      </c>
      <c r="C273" s="38" t="s">
        <v>11</v>
      </c>
      <c r="D273" s="94"/>
      <c r="E273" s="134"/>
      <c r="F273" s="131"/>
      <c r="G273" s="94">
        <v>346031.09419999999</v>
      </c>
      <c r="H273" s="140"/>
      <c r="I273" s="137"/>
      <c r="J273" s="178">
        <v>293246.69</v>
      </c>
    </row>
    <row r="274" spans="1:10" s="71" customFormat="1" ht="31.5" customHeight="1" outlineLevel="1" x14ac:dyDescent="0.25">
      <c r="A274" s="105">
        <v>17</v>
      </c>
      <c r="B274" s="318" t="s">
        <v>610</v>
      </c>
      <c r="C274" s="38" t="s">
        <v>11</v>
      </c>
      <c r="D274" s="94"/>
      <c r="E274" s="135"/>
      <c r="F274" s="132"/>
      <c r="G274" s="94">
        <v>232101.40979999999</v>
      </c>
      <c r="H274" s="141"/>
      <c r="I274" s="138"/>
      <c r="J274" s="178">
        <v>196696.11000000002</v>
      </c>
    </row>
    <row r="275" spans="1:10" s="71" customFormat="1" ht="19.5" customHeight="1" outlineLevel="1" x14ac:dyDescent="0.25">
      <c r="A275" s="105"/>
      <c r="B275" s="319" t="s">
        <v>787</v>
      </c>
      <c r="C275" s="105"/>
      <c r="D275" s="94">
        <v>2000000</v>
      </c>
      <c r="E275" s="75"/>
      <c r="F275" s="57"/>
      <c r="G275" s="94">
        <f>SUM(G276:G292)</f>
        <v>590926.78764411749</v>
      </c>
      <c r="H275" s="59"/>
      <c r="I275" s="17"/>
      <c r="J275" s="94">
        <f>SUM(J276:J292)</f>
        <v>590926.78764411749</v>
      </c>
    </row>
    <row r="276" spans="1:10" s="1" customFormat="1" ht="33.75" customHeight="1" outlineLevel="1" x14ac:dyDescent="0.25">
      <c r="A276" s="105">
        <v>1</v>
      </c>
      <c r="B276" s="320" t="s">
        <v>781</v>
      </c>
      <c r="C276" s="321" t="s">
        <v>770</v>
      </c>
      <c r="D276" s="94"/>
      <c r="E276" s="75" t="s">
        <v>788</v>
      </c>
      <c r="F276" s="130" t="s">
        <v>772</v>
      </c>
      <c r="G276" s="178">
        <v>34659.53</v>
      </c>
      <c r="H276" s="139" t="s">
        <v>795</v>
      </c>
      <c r="I276" s="139"/>
      <c r="J276" s="178">
        <v>34659.53</v>
      </c>
    </row>
    <row r="277" spans="1:10" s="1" customFormat="1" ht="35.25" customHeight="1" outlineLevel="1" x14ac:dyDescent="0.25">
      <c r="A277" s="105">
        <v>2</v>
      </c>
      <c r="B277" s="322" t="s">
        <v>782</v>
      </c>
      <c r="C277" s="323"/>
      <c r="D277" s="94"/>
      <c r="E277" s="75" t="s">
        <v>789</v>
      </c>
      <c r="F277" s="131"/>
      <c r="G277" s="178">
        <v>28353.1</v>
      </c>
      <c r="H277" s="140"/>
      <c r="I277" s="140"/>
      <c r="J277" s="178">
        <v>28353.1</v>
      </c>
    </row>
    <row r="278" spans="1:10" s="1" customFormat="1" ht="36.75" customHeight="1" outlineLevel="1" x14ac:dyDescent="0.25">
      <c r="A278" s="105">
        <v>3</v>
      </c>
      <c r="B278" s="322" t="s">
        <v>783</v>
      </c>
      <c r="C278" s="323"/>
      <c r="D278" s="94"/>
      <c r="E278" s="75" t="s">
        <v>790</v>
      </c>
      <c r="F278" s="131"/>
      <c r="G278" s="178">
        <v>28353.1</v>
      </c>
      <c r="H278" s="140"/>
      <c r="I278" s="140"/>
      <c r="J278" s="178">
        <v>28353.1</v>
      </c>
    </row>
    <row r="279" spans="1:10" s="1" customFormat="1" ht="38.25" customHeight="1" outlineLevel="1" x14ac:dyDescent="0.25">
      <c r="A279" s="105">
        <v>4</v>
      </c>
      <c r="B279" s="322" t="s">
        <v>171</v>
      </c>
      <c r="C279" s="323"/>
      <c r="D279" s="94"/>
      <c r="E279" s="75" t="s">
        <v>791</v>
      </c>
      <c r="F279" s="131"/>
      <c r="G279" s="178">
        <v>36791.47</v>
      </c>
      <c r="H279" s="140"/>
      <c r="I279" s="140"/>
      <c r="J279" s="178">
        <v>36791.47</v>
      </c>
    </row>
    <row r="280" spans="1:10" s="1" customFormat="1" ht="36" customHeight="1" outlineLevel="1" x14ac:dyDescent="0.25">
      <c r="A280" s="105">
        <v>5</v>
      </c>
      <c r="B280" s="322" t="s">
        <v>784</v>
      </c>
      <c r="C280" s="323"/>
      <c r="D280" s="94"/>
      <c r="E280" s="75" t="s">
        <v>792</v>
      </c>
      <c r="F280" s="131"/>
      <c r="G280" s="178">
        <v>28678.047644117596</v>
      </c>
      <c r="H280" s="140"/>
      <c r="I280" s="140"/>
      <c r="J280" s="178">
        <v>28678.047644117596</v>
      </c>
    </row>
    <row r="281" spans="1:10" s="1" customFormat="1" ht="39.75" customHeight="1" outlineLevel="1" x14ac:dyDescent="0.25">
      <c r="A281" s="105">
        <v>6</v>
      </c>
      <c r="B281" s="322" t="s">
        <v>785</v>
      </c>
      <c r="C281" s="323"/>
      <c r="D281" s="94"/>
      <c r="E281" s="75" t="s">
        <v>793</v>
      </c>
      <c r="F281" s="131"/>
      <c r="G281" s="178">
        <v>49006.58</v>
      </c>
      <c r="H281" s="140"/>
      <c r="I281" s="140"/>
      <c r="J281" s="178">
        <v>49006.58</v>
      </c>
    </row>
    <row r="282" spans="1:10" s="1" customFormat="1" ht="40.5" customHeight="1" outlineLevel="1" x14ac:dyDescent="0.25">
      <c r="A282" s="105">
        <v>7</v>
      </c>
      <c r="B282" s="322" t="s">
        <v>94</v>
      </c>
      <c r="C282" s="323"/>
      <c r="D282" s="94"/>
      <c r="E282" s="75" t="s">
        <v>794</v>
      </c>
      <c r="F282" s="131"/>
      <c r="G282" s="178">
        <v>28678.050000000003</v>
      </c>
      <c r="H282" s="140"/>
      <c r="I282" s="140"/>
      <c r="J282" s="178">
        <v>28678.050000000003</v>
      </c>
    </row>
    <row r="283" spans="1:10" s="1" customFormat="1" ht="42.75" customHeight="1" outlineLevel="1" x14ac:dyDescent="0.25">
      <c r="A283" s="105">
        <v>8</v>
      </c>
      <c r="B283" s="322" t="s">
        <v>786</v>
      </c>
      <c r="C283" s="323"/>
      <c r="D283" s="94"/>
      <c r="E283" s="75" t="s">
        <v>796</v>
      </c>
      <c r="F283" s="131"/>
      <c r="G283" s="178">
        <v>28678.05</v>
      </c>
      <c r="H283" s="140"/>
      <c r="I283" s="140"/>
      <c r="J283" s="178">
        <v>28678.05</v>
      </c>
    </row>
    <row r="284" spans="1:10" s="1" customFormat="1" ht="33" customHeight="1" outlineLevel="1" x14ac:dyDescent="0.25">
      <c r="A284" s="105">
        <v>9</v>
      </c>
      <c r="B284" s="322" t="s">
        <v>803</v>
      </c>
      <c r="C284" s="323"/>
      <c r="D284" s="94"/>
      <c r="E284" s="75" t="s">
        <v>804</v>
      </c>
      <c r="F284" s="131"/>
      <c r="G284" s="178">
        <v>18571.8</v>
      </c>
      <c r="H284" s="140"/>
      <c r="I284" s="140"/>
      <c r="J284" s="178">
        <v>18571.8</v>
      </c>
    </row>
    <row r="285" spans="1:10" s="1" customFormat="1" ht="33" outlineLevel="1" x14ac:dyDescent="0.25">
      <c r="A285" s="105">
        <v>10</v>
      </c>
      <c r="B285" s="322" t="s">
        <v>800</v>
      </c>
      <c r="C285" s="323"/>
      <c r="D285" s="94"/>
      <c r="E285" s="75" t="s">
        <v>805</v>
      </c>
      <c r="F285" s="131"/>
      <c r="G285" s="178">
        <v>49006.58</v>
      </c>
      <c r="H285" s="140"/>
      <c r="I285" s="140"/>
      <c r="J285" s="178">
        <v>49006.58</v>
      </c>
    </row>
    <row r="286" spans="1:10" s="1" customFormat="1" ht="33" outlineLevel="1" x14ac:dyDescent="0.25">
      <c r="A286" s="105">
        <v>11</v>
      </c>
      <c r="B286" s="322" t="s">
        <v>801</v>
      </c>
      <c r="C286" s="323"/>
      <c r="D286" s="94"/>
      <c r="E286" s="75" t="s">
        <v>806</v>
      </c>
      <c r="F286" s="131"/>
      <c r="G286" s="178">
        <v>60342.37</v>
      </c>
      <c r="H286" s="140"/>
      <c r="I286" s="140"/>
      <c r="J286" s="178">
        <v>60342.37</v>
      </c>
    </row>
    <row r="287" spans="1:10" s="1" customFormat="1" ht="33" outlineLevel="1" x14ac:dyDescent="0.25">
      <c r="A287" s="122">
        <v>12</v>
      </c>
      <c r="B287" s="324" t="s">
        <v>802</v>
      </c>
      <c r="C287" s="323"/>
      <c r="D287" s="24"/>
      <c r="E287" s="118" t="s">
        <v>807</v>
      </c>
      <c r="F287" s="131"/>
      <c r="G287" s="281">
        <v>32894.97</v>
      </c>
      <c r="H287" s="140"/>
      <c r="I287" s="140"/>
      <c r="J287" s="281">
        <v>32894.97</v>
      </c>
    </row>
    <row r="288" spans="1:10" s="1" customFormat="1" ht="43.5" customHeight="1" outlineLevel="1" x14ac:dyDescent="0.25">
      <c r="A288" s="122">
        <v>13</v>
      </c>
      <c r="B288" s="322" t="s">
        <v>810</v>
      </c>
      <c r="C288" s="323"/>
      <c r="D288" s="94"/>
      <c r="E288" s="75" t="s">
        <v>819</v>
      </c>
      <c r="F288" s="131"/>
      <c r="G288" s="178">
        <v>37741.539999999994</v>
      </c>
      <c r="H288" s="140"/>
      <c r="I288" s="140"/>
      <c r="J288" s="178">
        <v>37741.539999999994</v>
      </c>
    </row>
    <row r="289" spans="1:12" s="1" customFormat="1" ht="42" customHeight="1" outlineLevel="1" x14ac:dyDescent="0.25">
      <c r="A289" s="122">
        <v>14</v>
      </c>
      <c r="B289" s="322" t="s">
        <v>811</v>
      </c>
      <c r="C289" s="323"/>
      <c r="D289" s="94"/>
      <c r="E289" s="75" t="s">
        <v>817</v>
      </c>
      <c r="F289" s="131"/>
      <c r="G289" s="178">
        <v>29721.43</v>
      </c>
      <c r="H289" s="140"/>
      <c r="I289" s="140"/>
      <c r="J289" s="178">
        <v>29721.43</v>
      </c>
    </row>
    <row r="290" spans="1:12" s="1" customFormat="1" ht="39.75" customHeight="1" outlineLevel="1" x14ac:dyDescent="0.25">
      <c r="A290" s="122">
        <v>15</v>
      </c>
      <c r="B290" s="322" t="s">
        <v>812</v>
      </c>
      <c r="C290" s="323"/>
      <c r="D290" s="94"/>
      <c r="E290" s="75" t="s">
        <v>818</v>
      </c>
      <c r="F290" s="131"/>
      <c r="G290" s="178">
        <v>38487.590000000004</v>
      </c>
      <c r="H290" s="140"/>
      <c r="I290" s="140"/>
      <c r="J290" s="178">
        <v>38487.590000000004</v>
      </c>
    </row>
    <row r="291" spans="1:12" s="1" customFormat="1" ht="33" outlineLevel="1" x14ac:dyDescent="0.25">
      <c r="A291" s="122">
        <v>16</v>
      </c>
      <c r="B291" s="322" t="s">
        <v>813</v>
      </c>
      <c r="C291" s="323"/>
      <c r="D291" s="94"/>
      <c r="E291" s="75" t="s">
        <v>815</v>
      </c>
      <c r="F291" s="131"/>
      <c r="G291" s="178">
        <v>22474.989999999998</v>
      </c>
      <c r="H291" s="140"/>
      <c r="I291" s="140"/>
      <c r="J291" s="178">
        <v>22474.989999999998</v>
      </c>
    </row>
    <row r="292" spans="1:12" s="1" customFormat="1" ht="39.75" customHeight="1" outlineLevel="1" x14ac:dyDescent="0.25">
      <c r="A292" s="122">
        <v>17</v>
      </c>
      <c r="B292" s="322" t="s">
        <v>814</v>
      </c>
      <c r="C292" s="200"/>
      <c r="D292" s="94"/>
      <c r="E292" s="75" t="s">
        <v>816</v>
      </c>
      <c r="F292" s="132"/>
      <c r="G292" s="178">
        <v>38487.590000000004</v>
      </c>
      <c r="H292" s="141"/>
      <c r="I292" s="141"/>
      <c r="J292" s="178">
        <v>38487.590000000004</v>
      </c>
    </row>
    <row r="293" spans="1:12" s="4" customFormat="1" ht="17.25" outlineLevel="1" thickBot="1" x14ac:dyDescent="0.3">
      <c r="A293" s="226" t="s">
        <v>28</v>
      </c>
      <c r="B293" s="227"/>
      <c r="C293" s="292"/>
      <c r="D293" s="236">
        <f>D186+D188+D191+D193+D199+D203+D206+D209+D212+D215+D218+D221+D224+D227+D229+D236+D243+D250+D253+D256+D257+D275</f>
        <v>176168168.23999995</v>
      </c>
      <c r="E293" s="236">
        <f>E186+E188+E191+E193+E199+E203+E206+E209+E212+E215+E218+E221+E224+E227+E229+E236+E243+E250+E253+E256+E257</f>
        <v>0</v>
      </c>
      <c r="F293" s="236">
        <f>F186+F188+F191+F193+F199+F203+F206+F209+F212+F215+F218+F221+F224+F227+F229+F236+F243+F250+F253+F256+F257</f>
        <v>0</v>
      </c>
      <c r="G293" s="236">
        <f>G186+G188+G191+G193+G199+G203+G206+G209+G212+G215+G218+G221+G224+G227+G229+G236+G243+G250+G253+G256+G257+G275</f>
        <v>182200402.4114441</v>
      </c>
      <c r="H293" s="236">
        <f>H186+H188+H191+H193+H199+H203+H206+H209+H212+H215+H218+H221+H224+H227+H229+H236+H243+H250+H253+H256+H257</f>
        <v>0</v>
      </c>
      <c r="I293" s="236">
        <f>I186+I188+I191+I193+I199+I203+I206+I209+I212+I215+I218+I221+I224+I227+I229+I236+I243+I250+I253+I256+I257</f>
        <v>0</v>
      </c>
      <c r="J293" s="236">
        <f>J186+J188+J191+J193+J199+J203+J206+J209+J212+J215+J218+J221+J224+J227+J229+J236+J243+J250+J253+J256+J257+J275</f>
        <v>171662674.81764412</v>
      </c>
      <c r="K293" s="1"/>
      <c r="L293" s="1"/>
    </row>
    <row r="294" spans="1:12" s="3" customFormat="1" ht="24.75" customHeight="1" x14ac:dyDescent="0.25">
      <c r="A294" s="156" t="s">
        <v>34</v>
      </c>
      <c r="B294" s="157"/>
      <c r="C294" s="157"/>
      <c r="D294" s="157"/>
      <c r="E294" s="157"/>
      <c r="F294" s="157"/>
      <c r="G294" s="157"/>
      <c r="H294" s="157"/>
      <c r="I294" s="157"/>
      <c r="J294" s="157"/>
      <c r="K294" s="2"/>
      <c r="L294" s="2"/>
    </row>
    <row r="295" spans="1:12" ht="16.5" customHeight="1" outlineLevel="1" x14ac:dyDescent="0.25">
      <c r="A295" s="325">
        <v>1</v>
      </c>
      <c r="B295" s="323" t="s">
        <v>182</v>
      </c>
      <c r="C295" s="326" t="s">
        <v>9</v>
      </c>
      <c r="D295" s="270">
        <v>400618.26</v>
      </c>
      <c r="E295" s="131" t="s">
        <v>488</v>
      </c>
      <c r="F295" s="179" t="s">
        <v>394</v>
      </c>
      <c r="G295" s="131">
        <v>4607547.4800000004</v>
      </c>
      <c r="H295" s="140">
        <v>42941</v>
      </c>
      <c r="I295" s="117">
        <v>43026</v>
      </c>
      <c r="J295" s="114">
        <v>400618.26</v>
      </c>
    </row>
    <row r="296" spans="1:12" ht="18" customHeight="1" outlineLevel="1" x14ac:dyDescent="0.25">
      <c r="A296" s="325"/>
      <c r="B296" s="323"/>
      <c r="C296" s="327" t="s">
        <v>10</v>
      </c>
      <c r="D296" s="273">
        <v>310987.82</v>
      </c>
      <c r="E296" s="131"/>
      <c r="F296" s="179"/>
      <c r="G296" s="131"/>
      <c r="H296" s="140"/>
      <c r="I296" s="59">
        <v>43026</v>
      </c>
      <c r="J296" s="57">
        <v>310987.82</v>
      </c>
    </row>
    <row r="297" spans="1:12" ht="16.5" outlineLevel="1" x14ac:dyDescent="0.25">
      <c r="A297" s="325"/>
      <c r="B297" s="323"/>
      <c r="C297" s="327" t="s">
        <v>24</v>
      </c>
      <c r="D297" s="273">
        <v>4049724.6</v>
      </c>
      <c r="E297" s="132"/>
      <c r="F297" s="181"/>
      <c r="G297" s="132"/>
      <c r="H297" s="141"/>
      <c r="I297" s="59">
        <v>42989</v>
      </c>
      <c r="J297" s="57">
        <v>4239505.18</v>
      </c>
    </row>
    <row r="298" spans="1:12" ht="42" customHeight="1" outlineLevel="1" x14ac:dyDescent="0.25">
      <c r="A298" s="325"/>
      <c r="B298" s="323"/>
      <c r="C298" s="212" t="s">
        <v>395</v>
      </c>
      <c r="D298" s="328">
        <v>2803623.36</v>
      </c>
      <c r="E298" s="130" t="s">
        <v>545</v>
      </c>
      <c r="F298" s="212" t="s">
        <v>394</v>
      </c>
      <c r="G298" s="130">
        <v>2969026.59</v>
      </c>
      <c r="H298" s="139">
        <v>43061</v>
      </c>
      <c r="I298" s="139">
        <v>43063</v>
      </c>
      <c r="J298" s="130">
        <v>2803623.36</v>
      </c>
    </row>
    <row r="299" spans="1:12" outlineLevel="1" x14ac:dyDescent="0.25">
      <c r="A299" s="191"/>
      <c r="B299" s="200"/>
      <c r="C299" s="181"/>
      <c r="D299" s="329"/>
      <c r="E299" s="132"/>
      <c r="F299" s="181"/>
      <c r="G299" s="132"/>
      <c r="H299" s="141"/>
      <c r="I299" s="141"/>
      <c r="J299" s="132"/>
    </row>
    <row r="300" spans="1:12" ht="17.25" outlineLevel="1" thickBot="1" x14ac:dyDescent="0.3">
      <c r="A300" s="142" t="s">
        <v>27</v>
      </c>
      <c r="B300" s="143"/>
      <c r="C300" s="28"/>
      <c r="D300" s="21">
        <f>SUM(D295:D299)</f>
        <v>7564954.0399999991</v>
      </c>
      <c r="E300" s="28"/>
      <c r="F300" s="28"/>
      <c r="G300" s="39">
        <f>SUM(G295:G299)</f>
        <v>7576574.0700000003</v>
      </c>
      <c r="H300" s="28"/>
      <c r="I300" s="34"/>
      <c r="J300" s="21">
        <f>SUM(J295:J298)</f>
        <v>7754734.6199999992</v>
      </c>
    </row>
    <row r="301" spans="1:12" ht="20.25" customHeight="1" outlineLevel="1" x14ac:dyDescent="0.25">
      <c r="A301" s="197">
        <v>2</v>
      </c>
      <c r="B301" s="198" t="s">
        <v>183</v>
      </c>
      <c r="C301" s="185" t="s">
        <v>9</v>
      </c>
      <c r="D301" s="175">
        <v>389684.38</v>
      </c>
      <c r="E301" s="233" t="s">
        <v>489</v>
      </c>
      <c r="F301" s="172" t="s">
        <v>394</v>
      </c>
      <c r="G301" s="233">
        <v>4607547.4800000004</v>
      </c>
      <c r="H301" s="174">
        <v>42941</v>
      </c>
      <c r="I301" s="187">
        <v>43026</v>
      </c>
      <c r="J301" s="175">
        <v>389684.38</v>
      </c>
    </row>
    <row r="302" spans="1:12" ht="18" customHeight="1" outlineLevel="1" x14ac:dyDescent="0.25">
      <c r="A302" s="325"/>
      <c r="B302" s="323"/>
      <c r="C302" s="38" t="s">
        <v>10</v>
      </c>
      <c r="D302" s="57">
        <v>306716.21999999997</v>
      </c>
      <c r="E302" s="131"/>
      <c r="F302" s="179"/>
      <c r="G302" s="131"/>
      <c r="H302" s="140"/>
      <c r="I302" s="59">
        <v>43026</v>
      </c>
      <c r="J302" s="57">
        <v>306716.21999999997</v>
      </c>
    </row>
    <row r="303" spans="1:12" ht="16.5" outlineLevel="1" x14ac:dyDescent="0.25">
      <c r="A303" s="325"/>
      <c r="B303" s="323"/>
      <c r="C303" s="327" t="s">
        <v>24</v>
      </c>
      <c r="D303" s="57">
        <v>4113769.1</v>
      </c>
      <c r="E303" s="132"/>
      <c r="F303" s="181"/>
      <c r="G303" s="132"/>
      <c r="H303" s="141"/>
      <c r="I303" s="59">
        <v>43010</v>
      </c>
      <c r="J303" s="57">
        <v>4308767.6399999997</v>
      </c>
    </row>
    <row r="304" spans="1:12" ht="34.5" customHeight="1" outlineLevel="1" x14ac:dyDescent="0.25">
      <c r="A304" s="325"/>
      <c r="B304" s="323"/>
      <c r="C304" s="212" t="s">
        <v>23</v>
      </c>
      <c r="D304" s="130">
        <v>2803117.14</v>
      </c>
      <c r="E304" s="130" t="s">
        <v>545</v>
      </c>
      <c r="F304" s="212" t="s">
        <v>394</v>
      </c>
      <c r="G304" s="130">
        <v>2969026.59</v>
      </c>
      <c r="H304" s="139">
        <v>43061</v>
      </c>
      <c r="I304" s="139">
        <v>43063</v>
      </c>
      <c r="J304" s="130">
        <v>2803117.14</v>
      </c>
    </row>
    <row r="305" spans="1:10" outlineLevel="1" x14ac:dyDescent="0.25">
      <c r="A305" s="191"/>
      <c r="B305" s="200"/>
      <c r="C305" s="181"/>
      <c r="D305" s="132"/>
      <c r="E305" s="132"/>
      <c r="F305" s="181"/>
      <c r="G305" s="132"/>
      <c r="H305" s="141"/>
      <c r="I305" s="141"/>
      <c r="J305" s="132"/>
    </row>
    <row r="306" spans="1:10" ht="17.25" outlineLevel="1" thickBot="1" x14ac:dyDescent="0.3">
      <c r="A306" s="142" t="s">
        <v>27</v>
      </c>
      <c r="B306" s="143"/>
      <c r="C306" s="28"/>
      <c r="D306" s="21">
        <f>SUM(D301:D305)</f>
        <v>7613286.8399999999</v>
      </c>
      <c r="E306" s="28"/>
      <c r="F306" s="28"/>
      <c r="G306" s="39">
        <f>SUM(G301:G305)</f>
        <v>7576574.0700000003</v>
      </c>
      <c r="H306" s="28"/>
      <c r="I306" s="34"/>
      <c r="J306" s="21">
        <f>SUM(J301:J304)</f>
        <v>7808285.379999999</v>
      </c>
    </row>
    <row r="307" spans="1:10" ht="20.25" customHeight="1" outlineLevel="1" x14ac:dyDescent="0.25">
      <c r="A307" s="197">
        <v>3</v>
      </c>
      <c r="B307" s="198" t="s">
        <v>184</v>
      </c>
      <c r="C307" s="230" t="s">
        <v>9</v>
      </c>
      <c r="D307" s="114">
        <v>396245.18</v>
      </c>
      <c r="E307" s="233" t="s">
        <v>490</v>
      </c>
      <c r="F307" s="172" t="s">
        <v>394</v>
      </c>
      <c r="G307" s="233">
        <v>4607547.4800000004</v>
      </c>
      <c r="H307" s="174">
        <v>42941</v>
      </c>
      <c r="I307" s="117">
        <v>43026</v>
      </c>
      <c r="J307" s="114">
        <v>396245.18</v>
      </c>
    </row>
    <row r="308" spans="1:10" ht="15" customHeight="1" outlineLevel="1" x14ac:dyDescent="0.25">
      <c r="A308" s="325"/>
      <c r="B308" s="323"/>
      <c r="C308" s="38" t="s">
        <v>10</v>
      </c>
      <c r="D308" s="57">
        <v>306716.21999999997</v>
      </c>
      <c r="E308" s="131"/>
      <c r="F308" s="179"/>
      <c r="G308" s="131"/>
      <c r="H308" s="140"/>
      <c r="I308" s="59">
        <v>43026</v>
      </c>
      <c r="J308" s="57">
        <v>306716.21999999997</v>
      </c>
    </row>
    <row r="309" spans="1:10" ht="16.5" outlineLevel="1" x14ac:dyDescent="0.25">
      <c r="A309" s="325"/>
      <c r="B309" s="323"/>
      <c r="C309" s="327" t="s">
        <v>24</v>
      </c>
      <c r="D309" s="57">
        <v>4104135.58</v>
      </c>
      <c r="E309" s="132"/>
      <c r="F309" s="181"/>
      <c r="G309" s="132"/>
      <c r="H309" s="141"/>
      <c r="I309" s="59">
        <v>43026</v>
      </c>
      <c r="J309" s="57">
        <v>4278576.16</v>
      </c>
    </row>
    <row r="310" spans="1:10" ht="41.25" customHeight="1" outlineLevel="1" x14ac:dyDescent="0.25">
      <c r="A310" s="325"/>
      <c r="B310" s="323"/>
      <c r="C310" s="212" t="s">
        <v>23</v>
      </c>
      <c r="D310" s="130">
        <v>2798465.58</v>
      </c>
      <c r="E310" s="130" t="s">
        <v>545</v>
      </c>
      <c r="F310" s="212" t="s">
        <v>394</v>
      </c>
      <c r="G310" s="130">
        <v>2969026.59</v>
      </c>
      <c r="H310" s="139">
        <v>43061</v>
      </c>
      <c r="I310" s="139">
        <v>43063</v>
      </c>
      <c r="J310" s="130">
        <v>2798465.58</v>
      </c>
    </row>
    <row r="311" spans="1:10" outlineLevel="1" x14ac:dyDescent="0.25">
      <c r="A311" s="191"/>
      <c r="B311" s="200"/>
      <c r="C311" s="181"/>
      <c r="D311" s="132"/>
      <c r="E311" s="132"/>
      <c r="F311" s="181"/>
      <c r="G311" s="132"/>
      <c r="H311" s="141"/>
      <c r="I311" s="141"/>
      <c r="J311" s="132"/>
    </row>
    <row r="312" spans="1:10" ht="17.25" outlineLevel="1" thickBot="1" x14ac:dyDescent="0.3">
      <c r="A312" s="142" t="s">
        <v>27</v>
      </c>
      <c r="B312" s="143"/>
      <c r="C312" s="28"/>
      <c r="D312" s="21">
        <f>SUM(D307:D311)</f>
        <v>7605562.5600000005</v>
      </c>
      <c r="E312" s="28"/>
      <c r="F312" s="28"/>
      <c r="G312" s="39">
        <f>SUM(G307:G311)</f>
        <v>7576574.0700000003</v>
      </c>
      <c r="H312" s="28"/>
      <c r="I312" s="34"/>
      <c r="J312" s="21">
        <f>SUM(J307:J310)</f>
        <v>7780003.1400000006</v>
      </c>
    </row>
    <row r="313" spans="1:10" ht="18" customHeight="1" outlineLevel="1" x14ac:dyDescent="0.25">
      <c r="A313" s="197">
        <v>4</v>
      </c>
      <c r="B313" s="198" t="s">
        <v>185</v>
      </c>
      <c r="C313" s="38" t="s">
        <v>9</v>
      </c>
      <c r="D313" s="57">
        <v>378953.46</v>
      </c>
      <c r="E313" s="233" t="s">
        <v>768</v>
      </c>
      <c r="F313" s="172" t="s">
        <v>394</v>
      </c>
      <c r="G313" s="233">
        <v>4607547.4800000004</v>
      </c>
      <c r="H313" s="174">
        <v>42941</v>
      </c>
      <c r="I313" s="59">
        <v>43026</v>
      </c>
      <c r="J313" s="57">
        <v>378953.46</v>
      </c>
    </row>
    <row r="314" spans="1:10" ht="20.25" customHeight="1" outlineLevel="1" x14ac:dyDescent="0.25">
      <c r="A314" s="325"/>
      <c r="B314" s="323"/>
      <c r="C314" s="38" t="s">
        <v>10</v>
      </c>
      <c r="D314" s="57">
        <v>306716.21999999997</v>
      </c>
      <c r="E314" s="131"/>
      <c r="F314" s="179"/>
      <c r="G314" s="131"/>
      <c r="H314" s="140"/>
      <c r="I314" s="59">
        <v>43026</v>
      </c>
      <c r="J314" s="57">
        <v>306716.21999999997</v>
      </c>
    </row>
    <row r="315" spans="1:10" ht="16.5" outlineLevel="1" x14ac:dyDescent="0.25">
      <c r="A315" s="325"/>
      <c r="B315" s="323"/>
      <c r="C315" s="327" t="s">
        <v>24</v>
      </c>
      <c r="D315" s="57">
        <v>4113769.1</v>
      </c>
      <c r="E315" s="132"/>
      <c r="F315" s="181"/>
      <c r="G315" s="132"/>
      <c r="H315" s="141"/>
      <c r="I315" s="59">
        <v>43010</v>
      </c>
      <c r="J315" s="57">
        <v>4280813.4400000004</v>
      </c>
    </row>
    <row r="316" spans="1:10" ht="49.5" customHeight="1" outlineLevel="1" x14ac:dyDescent="0.25">
      <c r="A316" s="325"/>
      <c r="B316" s="323"/>
      <c r="C316" s="212" t="s">
        <v>395</v>
      </c>
      <c r="D316" s="130">
        <v>2799761.22</v>
      </c>
      <c r="E316" s="130" t="s">
        <v>545</v>
      </c>
      <c r="F316" s="212" t="s">
        <v>394</v>
      </c>
      <c r="G316" s="130">
        <v>2969026.59</v>
      </c>
      <c r="H316" s="139">
        <v>43061</v>
      </c>
      <c r="I316" s="139">
        <v>43063</v>
      </c>
      <c r="J316" s="130">
        <v>2799761.22</v>
      </c>
    </row>
    <row r="317" spans="1:10" outlineLevel="1" x14ac:dyDescent="0.25">
      <c r="A317" s="191"/>
      <c r="B317" s="200"/>
      <c r="C317" s="181"/>
      <c r="D317" s="132"/>
      <c r="E317" s="132"/>
      <c r="F317" s="181"/>
      <c r="G317" s="132"/>
      <c r="H317" s="141"/>
      <c r="I317" s="141"/>
      <c r="J317" s="132"/>
    </row>
    <row r="318" spans="1:10" ht="17.25" outlineLevel="1" thickBot="1" x14ac:dyDescent="0.3">
      <c r="A318" s="142" t="s">
        <v>27</v>
      </c>
      <c r="B318" s="143"/>
      <c r="C318" s="28"/>
      <c r="D318" s="21">
        <f>SUM(D313:D317)</f>
        <v>7599200</v>
      </c>
      <c r="E318" s="28"/>
      <c r="F318" s="28"/>
      <c r="G318" s="39">
        <f>SUM(G313:G317)</f>
        <v>7576574.0700000003</v>
      </c>
      <c r="H318" s="28"/>
      <c r="I318" s="34"/>
      <c r="J318" s="21">
        <f>SUM(J313:J316)</f>
        <v>7766244.3399999999</v>
      </c>
    </row>
    <row r="319" spans="1:10" ht="33" customHeight="1" outlineLevel="1" x14ac:dyDescent="0.25">
      <c r="A319" s="191">
        <v>5</v>
      </c>
      <c r="B319" s="200" t="s">
        <v>186</v>
      </c>
      <c r="C319" s="172" t="s">
        <v>9</v>
      </c>
      <c r="D319" s="233">
        <v>404258.56</v>
      </c>
      <c r="E319" s="233" t="s">
        <v>769</v>
      </c>
      <c r="F319" s="172" t="s">
        <v>394</v>
      </c>
      <c r="G319" s="233">
        <v>588601.06999999995</v>
      </c>
      <c r="H319" s="174">
        <v>42911</v>
      </c>
      <c r="I319" s="174">
        <v>43010</v>
      </c>
      <c r="J319" s="233">
        <v>404258.56</v>
      </c>
    </row>
    <row r="320" spans="1:10" outlineLevel="1" x14ac:dyDescent="0.25">
      <c r="A320" s="176"/>
      <c r="B320" s="207"/>
      <c r="C320" s="181"/>
      <c r="D320" s="132"/>
      <c r="E320" s="132"/>
      <c r="F320" s="181"/>
      <c r="G320" s="132"/>
      <c r="H320" s="141"/>
      <c r="I320" s="141"/>
      <c r="J320" s="132"/>
    </row>
    <row r="321" spans="1:12" ht="17.25" outlineLevel="1" thickBot="1" x14ac:dyDescent="0.3">
      <c r="A321" s="142" t="s">
        <v>27</v>
      </c>
      <c r="B321" s="143"/>
      <c r="C321" s="28"/>
      <c r="D321" s="21">
        <f>SUM(D319:D320)</f>
        <v>404258.56</v>
      </c>
      <c r="E321" s="28"/>
      <c r="F321" s="28"/>
      <c r="G321" s="39">
        <f>SUM(G319:G320)</f>
        <v>588601.06999999995</v>
      </c>
      <c r="H321" s="28"/>
      <c r="I321" s="34"/>
      <c r="J321" s="21">
        <f>SUM(J319:J320)</f>
        <v>404258.56</v>
      </c>
    </row>
    <row r="322" spans="1:12" s="4" customFormat="1" ht="23.25" customHeight="1" outlineLevel="1" x14ac:dyDescent="0.25">
      <c r="A322" s="313" t="s">
        <v>164</v>
      </c>
      <c r="B322" s="314"/>
      <c r="C322" s="330"/>
      <c r="D322" s="287">
        <v>600000</v>
      </c>
      <c r="E322" s="73"/>
      <c r="F322" s="72"/>
      <c r="G322" s="316">
        <v>0</v>
      </c>
      <c r="H322" s="74"/>
      <c r="I322" s="35"/>
      <c r="J322" s="316">
        <v>0</v>
      </c>
      <c r="K322" s="1"/>
      <c r="L322" s="1"/>
    </row>
    <row r="323" spans="1:12" s="71" customFormat="1" ht="32.25" customHeight="1" outlineLevel="1" x14ac:dyDescent="0.25">
      <c r="A323" s="105">
        <v>1</v>
      </c>
      <c r="B323" s="211" t="s">
        <v>613</v>
      </c>
      <c r="C323" s="38" t="s">
        <v>11</v>
      </c>
      <c r="D323" s="94"/>
      <c r="E323" s="133" t="s">
        <v>615</v>
      </c>
      <c r="F323" s="130" t="s">
        <v>593</v>
      </c>
      <c r="G323" s="94">
        <v>184637.51459999999</v>
      </c>
      <c r="H323" s="139">
        <v>43030</v>
      </c>
      <c r="I323" s="136"/>
      <c r="J323" s="94"/>
    </row>
    <row r="324" spans="1:12" s="71" customFormat="1" ht="32.25" customHeight="1" outlineLevel="1" x14ac:dyDescent="0.25">
      <c r="A324" s="105">
        <v>2</v>
      </c>
      <c r="B324" s="211" t="s">
        <v>614</v>
      </c>
      <c r="C324" s="38" t="s">
        <v>11</v>
      </c>
      <c r="D324" s="94"/>
      <c r="E324" s="134"/>
      <c r="F324" s="131"/>
      <c r="G324" s="94">
        <v>184532.3412</v>
      </c>
      <c r="H324" s="140"/>
      <c r="I324" s="137"/>
      <c r="J324" s="94"/>
    </row>
    <row r="325" spans="1:12" s="71" customFormat="1" ht="32.25" customHeight="1" outlineLevel="1" x14ac:dyDescent="0.25">
      <c r="A325" s="105">
        <v>3</v>
      </c>
      <c r="B325" s="211" t="s">
        <v>612</v>
      </c>
      <c r="C325" s="38" t="s">
        <v>11</v>
      </c>
      <c r="D325" s="94"/>
      <c r="E325" s="135"/>
      <c r="F325" s="132"/>
      <c r="G325" s="94">
        <v>74829.853399999993</v>
      </c>
      <c r="H325" s="141"/>
      <c r="I325" s="138"/>
      <c r="J325" s="94"/>
    </row>
    <row r="326" spans="1:12" s="71" customFormat="1" ht="23.25" customHeight="1" outlineLevel="1" x14ac:dyDescent="0.25">
      <c r="A326" s="105"/>
      <c r="B326" s="105" t="s">
        <v>787</v>
      </c>
      <c r="C326" s="331"/>
      <c r="D326" s="94">
        <v>300000</v>
      </c>
      <c r="E326" s="75"/>
      <c r="F326" s="57"/>
      <c r="G326" s="94">
        <f>SUM(G322:G325)</f>
        <v>443999.70920000004</v>
      </c>
      <c r="H326" s="59"/>
      <c r="I326" s="17"/>
      <c r="J326" s="94"/>
    </row>
    <row r="327" spans="1:12" ht="17.25" outlineLevel="1" thickBot="1" x14ac:dyDescent="0.3">
      <c r="A327" s="226" t="s">
        <v>28</v>
      </c>
      <c r="B327" s="227"/>
      <c r="C327" s="31"/>
      <c r="D327" s="236">
        <f>D300+D306+D312+D318+D321+D322+D326</f>
        <v>31687261.999999996</v>
      </c>
      <c r="E327" s="236">
        <f t="shared" ref="E327:J327" si="1">E300+E306+E312+E318+E321+E322</f>
        <v>0</v>
      </c>
      <c r="F327" s="236">
        <f t="shared" si="1"/>
        <v>0</v>
      </c>
      <c r="G327" s="236">
        <f>G300+G306+G312+G318+G321+G322+G326</f>
        <v>31338897.0592</v>
      </c>
      <c r="H327" s="236">
        <f t="shared" si="1"/>
        <v>0</v>
      </c>
      <c r="I327" s="236">
        <f t="shared" si="1"/>
        <v>0</v>
      </c>
      <c r="J327" s="236">
        <f t="shared" si="1"/>
        <v>31513526.039999999</v>
      </c>
    </row>
    <row r="328" spans="1:12" s="56" customFormat="1" ht="21" customHeight="1" thickBot="1" x14ac:dyDescent="0.3">
      <c r="A328" s="332" t="s">
        <v>35</v>
      </c>
      <c r="B328" s="333"/>
      <c r="C328" s="333"/>
      <c r="D328" s="333"/>
      <c r="E328" s="333"/>
      <c r="F328" s="333"/>
      <c r="G328" s="333"/>
      <c r="H328" s="333"/>
      <c r="I328" s="333"/>
      <c r="J328" s="333"/>
      <c r="K328" s="7"/>
      <c r="L328" s="7"/>
    </row>
    <row r="329" spans="1:12" s="56" customFormat="1" ht="33" x14ac:dyDescent="0.25">
      <c r="A329" s="183">
        <v>1</v>
      </c>
      <c r="B329" s="242" t="s">
        <v>61</v>
      </c>
      <c r="C329" s="185" t="s">
        <v>24</v>
      </c>
      <c r="D329" s="175">
        <v>11114114.380000001</v>
      </c>
      <c r="E329" s="185" t="s">
        <v>491</v>
      </c>
      <c r="F329" s="185" t="s">
        <v>359</v>
      </c>
      <c r="G329" s="189">
        <v>13187022.390000001</v>
      </c>
      <c r="H329" s="187">
        <v>43015</v>
      </c>
      <c r="I329" s="187">
        <v>43017</v>
      </c>
      <c r="J329" s="175">
        <v>11114114.380000001</v>
      </c>
      <c r="K329" s="7"/>
      <c r="L329" s="7"/>
    </row>
    <row r="330" spans="1:12" ht="17.25" outlineLevel="1" thickBot="1" x14ac:dyDescent="0.3">
      <c r="A330" s="142" t="s">
        <v>27</v>
      </c>
      <c r="B330" s="143"/>
      <c r="C330" s="28"/>
      <c r="D330" s="21">
        <f>SUM(D329:D329)</f>
        <v>11114114.380000001</v>
      </c>
      <c r="E330" s="28"/>
      <c r="F330" s="28"/>
      <c r="G330" s="39">
        <f>SUM(G329:G329)</f>
        <v>13187022.390000001</v>
      </c>
      <c r="H330" s="28"/>
      <c r="I330" s="34"/>
      <c r="J330" s="21">
        <f>SUM(J329:J329)</f>
        <v>11114114.380000001</v>
      </c>
    </row>
    <row r="331" spans="1:12" ht="15.75" customHeight="1" outlineLevel="1" x14ac:dyDescent="0.25">
      <c r="A331" s="334">
        <v>2</v>
      </c>
      <c r="B331" s="198" t="s">
        <v>60</v>
      </c>
      <c r="C331" s="92" t="s">
        <v>12</v>
      </c>
      <c r="D331" s="113">
        <v>2197155.2799999998</v>
      </c>
      <c r="E331" s="172" t="s">
        <v>563</v>
      </c>
      <c r="F331" s="172" t="s">
        <v>378</v>
      </c>
      <c r="G331" s="278">
        <v>17616652.280000001</v>
      </c>
      <c r="H331" s="116">
        <v>43050</v>
      </c>
      <c r="I331" s="116">
        <v>43050</v>
      </c>
      <c r="J331" s="113">
        <v>2197155.2799999998</v>
      </c>
    </row>
    <row r="332" spans="1:12" ht="15.75" customHeight="1" outlineLevel="1" x14ac:dyDescent="0.25">
      <c r="A332" s="335"/>
      <c r="B332" s="323"/>
      <c r="C332" s="38" t="s">
        <v>8</v>
      </c>
      <c r="D332" s="57">
        <v>11145065.779999999</v>
      </c>
      <c r="E332" s="179"/>
      <c r="F332" s="179"/>
      <c r="G332" s="280"/>
      <c r="H332" s="59">
        <v>43028</v>
      </c>
      <c r="I332" s="59">
        <v>43017</v>
      </c>
      <c r="J332" s="57">
        <v>11145065.779999999</v>
      </c>
    </row>
    <row r="333" spans="1:12" ht="15.75" customHeight="1" outlineLevel="1" x14ac:dyDescent="0.25">
      <c r="A333" s="335"/>
      <c r="B333" s="323"/>
      <c r="C333" s="38" t="s">
        <v>9</v>
      </c>
      <c r="D333" s="57">
        <v>1740036.26</v>
      </c>
      <c r="E333" s="179"/>
      <c r="F333" s="179"/>
      <c r="G333" s="280"/>
      <c r="H333" s="59">
        <v>43050</v>
      </c>
      <c r="I333" s="116">
        <v>43050</v>
      </c>
      <c r="J333" s="57">
        <v>1740036.26</v>
      </c>
    </row>
    <row r="334" spans="1:12" s="56" customFormat="1" ht="15.75" customHeight="1" x14ac:dyDescent="0.25">
      <c r="A334" s="335"/>
      <c r="B334" s="323"/>
      <c r="C334" s="38" t="s">
        <v>10</v>
      </c>
      <c r="D334" s="57">
        <v>1256585.54</v>
      </c>
      <c r="E334" s="181"/>
      <c r="F334" s="181"/>
      <c r="G334" s="266"/>
      <c r="H334" s="59">
        <v>43050</v>
      </c>
      <c r="I334" s="116">
        <v>43050</v>
      </c>
      <c r="J334" s="57">
        <v>1256585.54</v>
      </c>
      <c r="K334" s="7"/>
      <c r="L334" s="7"/>
    </row>
    <row r="335" spans="1:12" s="56" customFormat="1" ht="38.25" customHeight="1" x14ac:dyDescent="0.25">
      <c r="A335" s="336"/>
      <c r="B335" s="200"/>
      <c r="C335" s="337" t="s">
        <v>11</v>
      </c>
      <c r="D335" s="112">
        <v>253618.81</v>
      </c>
      <c r="E335" s="29" t="s">
        <v>510</v>
      </c>
      <c r="F335" s="29" t="s">
        <v>422</v>
      </c>
      <c r="G335" s="338">
        <v>253618.81</v>
      </c>
      <c r="H335" s="115">
        <v>42960</v>
      </c>
      <c r="I335" s="115">
        <v>42956</v>
      </c>
      <c r="J335" s="112">
        <v>253618.81</v>
      </c>
      <c r="K335" s="7"/>
      <c r="L335" s="7"/>
    </row>
    <row r="336" spans="1:12" ht="17.25" outlineLevel="1" thickBot="1" x14ac:dyDescent="0.3">
      <c r="A336" s="142" t="s">
        <v>27</v>
      </c>
      <c r="B336" s="143"/>
      <c r="C336" s="28"/>
      <c r="D336" s="21">
        <f>SUM(D331:D335)</f>
        <v>16592461.67</v>
      </c>
      <c r="E336" s="28"/>
      <c r="F336" s="28"/>
      <c r="G336" s="39">
        <f>SUM(G331:G335)</f>
        <v>17870271.09</v>
      </c>
      <c r="H336" s="28"/>
      <c r="I336" s="34"/>
      <c r="J336" s="21">
        <f>SUM(J331:J335)</f>
        <v>16592461.67</v>
      </c>
    </row>
    <row r="337" spans="1:12" ht="15.75" customHeight="1" outlineLevel="1" x14ac:dyDescent="0.25">
      <c r="A337" s="334">
        <v>3</v>
      </c>
      <c r="B337" s="198" t="s">
        <v>376</v>
      </c>
      <c r="C337" s="92" t="s">
        <v>12</v>
      </c>
      <c r="D337" s="113">
        <v>2137081.48</v>
      </c>
      <c r="E337" s="172" t="s">
        <v>562</v>
      </c>
      <c r="F337" s="172" t="s">
        <v>378</v>
      </c>
      <c r="G337" s="278">
        <v>15839913.029999999</v>
      </c>
      <c r="H337" s="116">
        <v>43050</v>
      </c>
      <c r="I337" s="116">
        <v>43050</v>
      </c>
      <c r="J337" s="113">
        <v>2137081.48</v>
      </c>
    </row>
    <row r="338" spans="1:12" ht="15.75" customHeight="1" outlineLevel="1" x14ac:dyDescent="0.25">
      <c r="A338" s="335"/>
      <c r="B338" s="323"/>
      <c r="C338" s="38" t="s">
        <v>8</v>
      </c>
      <c r="D338" s="57">
        <v>10388222.039999999</v>
      </c>
      <c r="E338" s="179"/>
      <c r="F338" s="179"/>
      <c r="G338" s="280"/>
      <c r="H338" s="59">
        <v>43028</v>
      </c>
      <c r="I338" s="59">
        <v>43027</v>
      </c>
      <c r="J338" s="57">
        <v>10388222.039999999</v>
      </c>
    </row>
    <row r="339" spans="1:12" ht="15.75" customHeight="1" outlineLevel="1" x14ac:dyDescent="0.25">
      <c r="A339" s="335"/>
      <c r="B339" s="323"/>
      <c r="C339" s="38" t="s">
        <v>9</v>
      </c>
      <c r="D339" s="57">
        <v>1016423.68</v>
      </c>
      <c r="E339" s="179"/>
      <c r="F339" s="179"/>
      <c r="G339" s="280"/>
      <c r="H339" s="59">
        <v>43050</v>
      </c>
      <c r="I339" s="139">
        <v>43050</v>
      </c>
      <c r="J339" s="57">
        <v>1016423.68</v>
      </c>
    </row>
    <row r="340" spans="1:12" s="56" customFormat="1" ht="15.75" customHeight="1" x14ac:dyDescent="0.25">
      <c r="A340" s="335"/>
      <c r="B340" s="323"/>
      <c r="C340" s="38" t="s">
        <v>10</v>
      </c>
      <c r="D340" s="57">
        <v>864226.1</v>
      </c>
      <c r="E340" s="181"/>
      <c r="F340" s="181"/>
      <c r="G340" s="266"/>
      <c r="H340" s="59">
        <v>43050</v>
      </c>
      <c r="I340" s="141"/>
      <c r="J340" s="57">
        <v>864226.1</v>
      </c>
      <c r="K340" s="7"/>
      <c r="L340" s="7"/>
    </row>
    <row r="341" spans="1:12" s="56" customFormat="1" ht="41.25" customHeight="1" x14ac:dyDescent="0.25">
      <c r="A341" s="336"/>
      <c r="B341" s="200"/>
      <c r="C341" s="337" t="s">
        <v>11</v>
      </c>
      <c r="D341" s="112">
        <v>266838.46000000002</v>
      </c>
      <c r="E341" s="29" t="s">
        <v>510</v>
      </c>
      <c r="F341" s="29" t="s">
        <v>422</v>
      </c>
      <c r="G341" s="338">
        <v>266838.46999999997</v>
      </c>
      <c r="H341" s="115">
        <v>42960</v>
      </c>
      <c r="I341" s="115">
        <v>42956</v>
      </c>
      <c r="J341" s="112">
        <v>266838.46000000002</v>
      </c>
      <c r="K341" s="7"/>
      <c r="L341" s="7"/>
    </row>
    <row r="342" spans="1:12" ht="17.25" outlineLevel="1" thickBot="1" x14ac:dyDescent="0.3">
      <c r="A342" s="142" t="s">
        <v>27</v>
      </c>
      <c r="B342" s="143"/>
      <c r="C342" s="28"/>
      <c r="D342" s="21">
        <f>SUM(D337:D341)</f>
        <v>14672791.76</v>
      </c>
      <c r="E342" s="28"/>
      <c r="F342" s="28"/>
      <c r="G342" s="39">
        <f>SUM(G337:G341)</f>
        <v>16106751.5</v>
      </c>
      <c r="H342" s="28"/>
      <c r="I342" s="34"/>
      <c r="J342" s="21">
        <f>SUM(J337:J341)</f>
        <v>14672791.76</v>
      </c>
    </row>
    <row r="343" spans="1:12" ht="18" customHeight="1" outlineLevel="1" x14ac:dyDescent="0.25">
      <c r="A343" s="197">
        <v>4</v>
      </c>
      <c r="B343" s="198" t="s">
        <v>377</v>
      </c>
      <c r="C343" s="92" t="s">
        <v>12</v>
      </c>
      <c r="D343" s="113">
        <v>1531750.92</v>
      </c>
      <c r="E343" s="172" t="s">
        <v>562</v>
      </c>
      <c r="F343" s="172" t="s">
        <v>378</v>
      </c>
      <c r="G343" s="278">
        <v>10774958.84</v>
      </c>
      <c r="H343" s="116">
        <v>43050</v>
      </c>
      <c r="I343" s="116">
        <v>43050</v>
      </c>
      <c r="J343" s="113">
        <v>1531750.92</v>
      </c>
    </row>
    <row r="344" spans="1:12" ht="18" customHeight="1" outlineLevel="1" x14ac:dyDescent="0.25">
      <c r="A344" s="325"/>
      <c r="B344" s="323"/>
      <c r="C344" s="38" t="s">
        <v>8</v>
      </c>
      <c r="D344" s="57">
        <v>7351547.5</v>
      </c>
      <c r="E344" s="179"/>
      <c r="F344" s="179"/>
      <c r="G344" s="280"/>
      <c r="H344" s="59">
        <v>43028</v>
      </c>
      <c r="I344" s="59">
        <v>43027</v>
      </c>
      <c r="J344" s="57">
        <v>7351547.5</v>
      </c>
    </row>
    <row r="345" spans="1:12" ht="18" customHeight="1" outlineLevel="1" x14ac:dyDescent="0.25">
      <c r="A345" s="325"/>
      <c r="B345" s="323"/>
      <c r="C345" s="38" t="s">
        <v>9</v>
      </c>
      <c r="D345" s="57">
        <v>895060.68</v>
      </c>
      <c r="E345" s="179"/>
      <c r="F345" s="179"/>
      <c r="G345" s="280"/>
      <c r="H345" s="59">
        <v>43050</v>
      </c>
      <c r="I345" s="139">
        <v>43050</v>
      </c>
      <c r="J345" s="57">
        <v>895060.68</v>
      </c>
    </row>
    <row r="346" spans="1:12" ht="18" customHeight="1" outlineLevel="1" x14ac:dyDescent="0.25">
      <c r="A346" s="325"/>
      <c r="B346" s="323"/>
      <c r="C346" s="38" t="s">
        <v>10</v>
      </c>
      <c r="D346" s="57">
        <v>406172.52</v>
      </c>
      <c r="E346" s="181"/>
      <c r="F346" s="181"/>
      <c r="G346" s="266"/>
      <c r="H346" s="59">
        <v>43050</v>
      </c>
      <c r="I346" s="141"/>
      <c r="J346" s="57">
        <v>406172.52</v>
      </c>
    </row>
    <row r="347" spans="1:12" ht="42.75" customHeight="1" outlineLevel="1" x14ac:dyDescent="0.25">
      <c r="A347" s="191"/>
      <c r="B347" s="323"/>
      <c r="C347" s="337" t="s">
        <v>11</v>
      </c>
      <c r="D347" s="112">
        <v>266836.99</v>
      </c>
      <c r="E347" s="38" t="s">
        <v>510</v>
      </c>
      <c r="F347" s="38" t="s">
        <v>422</v>
      </c>
      <c r="G347" s="111">
        <v>266836.99</v>
      </c>
      <c r="H347" s="59">
        <v>42960</v>
      </c>
      <c r="I347" s="59">
        <v>42956</v>
      </c>
      <c r="J347" s="57">
        <v>266836.99</v>
      </c>
    </row>
    <row r="348" spans="1:12" ht="18" customHeight="1" outlineLevel="1" thickBot="1" x14ac:dyDescent="0.3">
      <c r="A348" s="142" t="s">
        <v>27</v>
      </c>
      <c r="B348" s="143"/>
      <c r="C348" s="28"/>
      <c r="D348" s="21">
        <f>SUM(D343:D347)</f>
        <v>10451368.609999999</v>
      </c>
      <c r="E348" s="92"/>
      <c r="F348" s="92"/>
      <c r="G348" s="21">
        <f>SUM(G343:G347)</f>
        <v>11041795.83</v>
      </c>
      <c r="H348" s="92"/>
      <c r="I348" s="126"/>
      <c r="J348" s="241">
        <f>SUM(J343:J347)</f>
        <v>10451368.609999999</v>
      </c>
    </row>
    <row r="349" spans="1:12" s="56" customFormat="1" ht="42.75" customHeight="1" x14ac:dyDescent="0.25">
      <c r="A349" s="183">
        <v>5</v>
      </c>
      <c r="B349" s="242" t="s">
        <v>187</v>
      </c>
      <c r="C349" s="185" t="s">
        <v>24</v>
      </c>
      <c r="D349" s="175">
        <v>10226550.130000001</v>
      </c>
      <c r="E349" s="185" t="s">
        <v>491</v>
      </c>
      <c r="F349" s="185" t="s">
        <v>359</v>
      </c>
      <c r="G349" s="189">
        <v>12253180.289999999</v>
      </c>
      <c r="H349" s="187">
        <v>43015</v>
      </c>
      <c r="I349" s="187">
        <v>43021</v>
      </c>
      <c r="J349" s="175">
        <v>10226550.130000001</v>
      </c>
      <c r="K349" s="7"/>
      <c r="L349" s="7"/>
    </row>
    <row r="350" spans="1:12" ht="17.25" outlineLevel="1" thickBot="1" x14ac:dyDescent="0.3">
      <c r="A350" s="142" t="s">
        <v>27</v>
      </c>
      <c r="B350" s="143"/>
      <c r="C350" s="28"/>
      <c r="D350" s="21">
        <f>SUM(D349:D349)</f>
        <v>10226550.130000001</v>
      </c>
      <c r="E350" s="18"/>
      <c r="F350" s="18"/>
      <c r="G350" s="39">
        <f>SUM(G349:G349)</f>
        <v>12253180.289999999</v>
      </c>
      <c r="H350" s="18"/>
      <c r="I350" s="20"/>
      <c r="J350" s="21">
        <f>SUM(J349:J349)</f>
        <v>10226550.130000001</v>
      </c>
    </row>
    <row r="351" spans="1:12" s="4" customFormat="1" ht="19.5" customHeight="1" outlineLevel="1" x14ac:dyDescent="0.25">
      <c r="A351" s="313" t="s">
        <v>164</v>
      </c>
      <c r="B351" s="314"/>
      <c r="C351" s="315"/>
      <c r="D351" s="287">
        <v>700000</v>
      </c>
      <c r="E351" s="73"/>
      <c r="F351" s="72"/>
      <c r="G351" s="287">
        <v>0</v>
      </c>
      <c r="H351" s="74"/>
      <c r="I351" s="35"/>
      <c r="J351" s="287"/>
      <c r="K351" s="1"/>
      <c r="L351" s="1"/>
    </row>
    <row r="352" spans="1:12" s="71" customFormat="1" ht="33" customHeight="1" outlineLevel="1" x14ac:dyDescent="0.25">
      <c r="A352" s="105">
        <v>1</v>
      </c>
      <c r="B352" s="211" t="s">
        <v>60</v>
      </c>
      <c r="C352" s="38" t="s">
        <v>11</v>
      </c>
      <c r="E352" s="133" t="s">
        <v>617</v>
      </c>
      <c r="F352" s="130" t="s">
        <v>593</v>
      </c>
      <c r="G352" s="178">
        <v>249856.74</v>
      </c>
      <c r="H352" s="139">
        <v>43010</v>
      </c>
      <c r="I352" s="59">
        <v>43077</v>
      </c>
      <c r="J352" s="178">
        <v>249856.74</v>
      </c>
    </row>
    <row r="353" spans="1:12" s="71" customFormat="1" ht="33" customHeight="1" outlineLevel="1" x14ac:dyDescent="0.25">
      <c r="A353" s="105">
        <v>2</v>
      </c>
      <c r="B353" s="211" t="s">
        <v>616</v>
      </c>
      <c r="C353" s="38" t="s">
        <v>11</v>
      </c>
      <c r="D353" s="94"/>
      <c r="E353" s="135"/>
      <c r="F353" s="132"/>
      <c r="G353" s="178">
        <v>267634.62</v>
      </c>
      <c r="H353" s="141"/>
      <c r="I353" s="59">
        <v>43077</v>
      </c>
      <c r="J353" s="178">
        <v>267634.62</v>
      </c>
    </row>
    <row r="354" spans="1:12" s="71" customFormat="1" ht="20.25" customHeight="1" outlineLevel="1" x14ac:dyDescent="0.25">
      <c r="A354" s="105"/>
      <c r="B354" s="105"/>
      <c r="C354" s="105"/>
      <c r="D354" s="94"/>
      <c r="E354" s="75"/>
      <c r="F354" s="57"/>
      <c r="G354" s="94">
        <f>SUM(G351:G353)</f>
        <v>517491.36</v>
      </c>
      <c r="H354" s="59"/>
      <c r="I354" s="17"/>
      <c r="J354" s="94">
        <f>SUM(J352:J353)</f>
        <v>517491.36</v>
      </c>
    </row>
    <row r="355" spans="1:12" s="1" customFormat="1" ht="41.25" customHeight="1" outlineLevel="1" x14ac:dyDescent="0.25">
      <c r="A355" s="105">
        <v>1</v>
      </c>
      <c r="B355" s="105" t="s">
        <v>60</v>
      </c>
      <c r="C355" s="105" t="s">
        <v>770</v>
      </c>
      <c r="D355" s="94"/>
      <c r="E355" s="75" t="s">
        <v>837</v>
      </c>
      <c r="F355" s="130" t="s">
        <v>772</v>
      </c>
      <c r="G355" s="94">
        <v>10000</v>
      </c>
      <c r="H355" s="139" t="s">
        <v>827</v>
      </c>
      <c r="I355" s="59">
        <v>43125</v>
      </c>
      <c r="J355" s="178">
        <v>10000</v>
      </c>
    </row>
    <row r="356" spans="1:12" s="1" customFormat="1" ht="42" customHeight="1" outlineLevel="1" x14ac:dyDescent="0.25">
      <c r="A356" s="105">
        <v>2</v>
      </c>
      <c r="B356" s="105" t="s">
        <v>616</v>
      </c>
      <c r="C356" s="105" t="s">
        <v>770</v>
      </c>
      <c r="D356" s="94"/>
      <c r="E356" s="75" t="s">
        <v>865</v>
      </c>
      <c r="F356" s="132"/>
      <c r="G356" s="94">
        <v>20000</v>
      </c>
      <c r="H356" s="141"/>
      <c r="I356" s="59">
        <v>43122</v>
      </c>
      <c r="J356" s="178">
        <v>20000</v>
      </c>
    </row>
    <row r="357" spans="1:12" s="1" customFormat="1" ht="43.5" customHeight="1" outlineLevel="1" x14ac:dyDescent="0.25">
      <c r="A357" s="289"/>
      <c r="B357" s="124" t="s">
        <v>771</v>
      </c>
      <c r="C357" s="124"/>
      <c r="D357" s="96">
        <v>300000</v>
      </c>
      <c r="E357" s="119"/>
      <c r="F357" s="113"/>
      <c r="G357" s="96">
        <f>G355+G356</f>
        <v>30000</v>
      </c>
      <c r="H357" s="116"/>
      <c r="I357" s="126"/>
      <c r="J357" s="96">
        <f>J356</f>
        <v>20000</v>
      </c>
    </row>
    <row r="358" spans="1:12" ht="17.25" outlineLevel="1" thickBot="1" x14ac:dyDescent="0.3">
      <c r="A358" s="226" t="s">
        <v>28</v>
      </c>
      <c r="B358" s="227"/>
      <c r="C358" s="31"/>
      <c r="D358" s="236">
        <f>D330+D336+D342+D348+D350+D351+D357</f>
        <v>64057286.550000004</v>
      </c>
      <c r="E358" s="236">
        <f>E330+E336+E342+E348+E350+E351</f>
        <v>0</v>
      </c>
      <c r="F358" s="236">
        <f>F330+F336+F342+F348+F350+F351</f>
        <v>0</v>
      </c>
      <c r="G358" s="236">
        <f>G330+G336+G342+G348+G350+G351+G354+G357</f>
        <v>71006512.459999993</v>
      </c>
      <c r="H358" s="236">
        <f>H330+H336+H342+H348+H350+H351</f>
        <v>0</v>
      </c>
      <c r="I358" s="236">
        <f>I330+I336+I342+I348+I350+I351</f>
        <v>0</v>
      </c>
      <c r="J358" s="236">
        <f>J330+J336+J342+J348+J350+J351+J354+J357</f>
        <v>63594777.910000004</v>
      </c>
    </row>
    <row r="359" spans="1:12" s="56" customFormat="1" ht="23.25" customHeight="1" thickBot="1" x14ac:dyDescent="0.3">
      <c r="A359" s="148" t="s">
        <v>36</v>
      </c>
      <c r="B359" s="149"/>
      <c r="C359" s="149"/>
      <c r="D359" s="149"/>
      <c r="E359" s="149"/>
      <c r="F359" s="149"/>
      <c r="G359" s="149"/>
      <c r="H359" s="149"/>
      <c r="I359" s="149"/>
      <c r="J359" s="149"/>
      <c r="K359" s="7"/>
      <c r="L359" s="7"/>
    </row>
    <row r="360" spans="1:12" s="56" customFormat="1" ht="31.5" customHeight="1" x14ac:dyDescent="0.25">
      <c r="A360" s="197">
        <v>1</v>
      </c>
      <c r="B360" s="198" t="s">
        <v>66</v>
      </c>
      <c r="C360" s="230" t="s">
        <v>12</v>
      </c>
      <c r="D360" s="114">
        <v>1869166.22</v>
      </c>
      <c r="E360" s="172" t="s">
        <v>443</v>
      </c>
      <c r="F360" s="172" t="s">
        <v>358</v>
      </c>
      <c r="G360" s="233">
        <v>12327179.851565361</v>
      </c>
      <c r="H360" s="174">
        <v>42969</v>
      </c>
      <c r="I360" s="117">
        <v>42968</v>
      </c>
      <c r="J360" s="114">
        <v>1869166.22</v>
      </c>
      <c r="K360" s="7"/>
      <c r="L360" s="7"/>
    </row>
    <row r="361" spans="1:12" ht="18.75" customHeight="1" outlineLevel="1" x14ac:dyDescent="0.25">
      <c r="A361" s="325"/>
      <c r="B361" s="323"/>
      <c r="C361" s="235" t="s">
        <v>8</v>
      </c>
      <c r="D361" s="178">
        <v>7225612.1799999997</v>
      </c>
      <c r="E361" s="179"/>
      <c r="F361" s="179"/>
      <c r="G361" s="131"/>
      <c r="H361" s="140"/>
      <c r="I361" s="139">
        <v>42990</v>
      </c>
      <c r="J361" s="57">
        <v>7225612.1799999997</v>
      </c>
    </row>
    <row r="362" spans="1:12" ht="16.5" customHeight="1" outlineLevel="1" x14ac:dyDescent="0.25">
      <c r="A362" s="325"/>
      <c r="B362" s="323"/>
      <c r="C362" s="339" t="s">
        <v>9</v>
      </c>
      <c r="D362" s="281">
        <v>1238856.31</v>
      </c>
      <c r="E362" s="179"/>
      <c r="F362" s="179"/>
      <c r="G362" s="131"/>
      <c r="H362" s="140"/>
      <c r="I362" s="140"/>
      <c r="J362" s="112">
        <v>1238856.31</v>
      </c>
    </row>
    <row r="363" spans="1:12" ht="13.5" customHeight="1" outlineLevel="1" x14ac:dyDescent="0.25">
      <c r="A363" s="325"/>
      <c r="B363" s="323"/>
      <c r="C363" s="339" t="s">
        <v>10</v>
      </c>
      <c r="D363" s="281">
        <v>1313941.18</v>
      </c>
      <c r="E363" s="181"/>
      <c r="F363" s="181"/>
      <c r="G363" s="132"/>
      <c r="H363" s="141"/>
      <c r="I363" s="141"/>
      <c r="J363" s="112">
        <v>1313941.18</v>
      </c>
    </row>
    <row r="364" spans="1:12" ht="36.75" customHeight="1" outlineLevel="1" x14ac:dyDescent="0.25">
      <c r="A364" s="325"/>
      <c r="B364" s="323"/>
      <c r="C364" s="339" t="s">
        <v>23</v>
      </c>
      <c r="D364" s="281">
        <v>7043823.7000000002</v>
      </c>
      <c r="E364" s="29" t="s">
        <v>749</v>
      </c>
      <c r="F364" s="29" t="s">
        <v>403</v>
      </c>
      <c r="G364" s="340">
        <v>7043823.7000000002</v>
      </c>
      <c r="H364" s="115">
        <v>43062</v>
      </c>
      <c r="I364" s="115">
        <v>43094</v>
      </c>
      <c r="J364" s="112">
        <v>5677992.9800000004</v>
      </c>
    </row>
    <row r="365" spans="1:12" ht="39" customHeight="1" outlineLevel="1" x14ac:dyDescent="0.25">
      <c r="A365" s="191"/>
      <c r="B365" s="200"/>
      <c r="C365" s="339" t="s">
        <v>11</v>
      </c>
      <c r="D365" s="281">
        <v>94084.68</v>
      </c>
      <c r="E365" s="29" t="s">
        <v>514</v>
      </c>
      <c r="F365" s="29" t="s">
        <v>515</v>
      </c>
      <c r="G365" s="178">
        <v>111019.92</v>
      </c>
      <c r="H365" s="115">
        <v>42960</v>
      </c>
      <c r="I365" s="115">
        <v>42958</v>
      </c>
      <c r="J365" s="112">
        <v>94084.68</v>
      </c>
    </row>
    <row r="366" spans="1:12" ht="17.25" outlineLevel="1" thickBot="1" x14ac:dyDescent="0.3">
      <c r="A366" s="142" t="s">
        <v>27</v>
      </c>
      <c r="B366" s="143"/>
      <c r="C366" s="28"/>
      <c r="D366" s="21">
        <f>SUM(D360:D365)</f>
        <v>18785484.27</v>
      </c>
      <c r="E366" s="28"/>
      <c r="F366" s="28"/>
      <c r="G366" s="39">
        <f>SUM(G360:G365)</f>
        <v>19482023.471565362</v>
      </c>
      <c r="H366" s="28"/>
      <c r="I366" s="34"/>
      <c r="J366" s="21">
        <f>SUM(J360:J365)</f>
        <v>17419653.550000001</v>
      </c>
    </row>
    <row r="367" spans="1:12" s="56" customFormat="1" ht="16.5" customHeight="1" x14ac:dyDescent="0.25">
      <c r="A367" s="197">
        <v>2</v>
      </c>
      <c r="B367" s="198" t="s">
        <v>65</v>
      </c>
      <c r="C367" s="230" t="s">
        <v>8</v>
      </c>
      <c r="D367" s="175">
        <v>8091369.75</v>
      </c>
      <c r="E367" s="172" t="s">
        <v>443</v>
      </c>
      <c r="F367" s="172" t="s">
        <v>358</v>
      </c>
      <c r="G367" s="233">
        <v>18636352.786842626</v>
      </c>
      <c r="H367" s="174">
        <v>42989</v>
      </c>
      <c r="I367" s="174">
        <v>43011</v>
      </c>
      <c r="J367" s="175">
        <v>8091369.75</v>
      </c>
      <c r="K367" s="7"/>
      <c r="L367" s="7"/>
    </row>
    <row r="368" spans="1:12" ht="17.25" customHeight="1" outlineLevel="1" x14ac:dyDescent="0.25">
      <c r="A368" s="325"/>
      <c r="B368" s="323"/>
      <c r="C368" s="339" t="s">
        <v>9</v>
      </c>
      <c r="D368" s="281">
        <v>1324847.3600000001</v>
      </c>
      <c r="E368" s="179"/>
      <c r="F368" s="179"/>
      <c r="G368" s="131"/>
      <c r="H368" s="140"/>
      <c r="I368" s="140"/>
      <c r="J368" s="112">
        <v>1324847.3600000001</v>
      </c>
    </row>
    <row r="369" spans="1:12" ht="15.75" customHeight="1" outlineLevel="1" x14ac:dyDescent="0.25">
      <c r="A369" s="325"/>
      <c r="B369" s="323"/>
      <c r="C369" s="339" t="s">
        <v>10</v>
      </c>
      <c r="D369" s="281">
        <v>1425351.53</v>
      </c>
      <c r="E369" s="179"/>
      <c r="F369" s="179"/>
      <c r="G369" s="131"/>
      <c r="H369" s="140"/>
      <c r="I369" s="141"/>
      <c r="J369" s="112">
        <v>1425351.53</v>
      </c>
    </row>
    <row r="370" spans="1:12" ht="33" customHeight="1" outlineLevel="1" x14ac:dyDescent="0.25">
      <c r="A370" s="191"/>
      <c r="B370" s="200"/>
      <c r="C370" s="339" t="s">
        <v>23</v>
      </c>
      <c r="D370" s="281">
        <v>7476329.4900000002</v>
      </c>
      <c r="E370" s="181"/>
      <c r="F370" s="181"/>
      <c r="G370" s="132"/>
      <c r="H370" s="141"/>
      <c r="I370" s="115">
        <v>42989</v>
      </c>
      <c r="J370" s="112">
        <v>7476329.4900000002</v>
      </c>
    </row>
    <row r="371" spans="1:12" ht="17.25" outlineLevel="1" thickBot="1" x14ac:dyDescent="0.3">
      <c r="A371" s="142" t="s">
        <v>27</v>
      </c>
      <c r="B371" s="143"/>
      <c r="C371" s="28"/>
      <c r="D371" s="21">
        <f>SUM(D367:D370)</f>
        <v>18317898.129999999</v>
      </c>
      <c r="E371" s="18"/>
      <c r="F371" s="18"/>
      <c r="G371" s="39">
        <f>SUM(G367:G367)</f>
        <v>18636352.786842626</v>
      </c>
      <c r="H371" s="18"/>
      <c r="I371" s="20"/>
      <c r="J371" s="21">
        <f>SUM(J367:J370)</f>
        <v>18317898.129999999</v>
      </c>
    </row>
    <row r="372" spans="1:12" s="56" customFormat="1" ht="16.5" customHeight="1" x14ac:dyDescent="0.25">
      <c r="A372" s="197">
        <v>3</v>
      </c>
      <c r="B372" s="198" t="s">
        <v>64</v>
      </c>
      <c r="C372" s="230" t="s">
        <v>12</v>
      </c>
      <c r="D372" s="175">
        <v>1430303.96</v>
      </c>
      <c r="E372" s="172" t="s">
        <v>444</v>
      </c>
      <c r="F372" s="172" t="s">
        <v>359</v>
      </c>
      <c r="G372" s="233">
        <v>20843584.41</v>
      </c>
      <c r="H372" s="174">
        <v>42989</v>
      </c>
      <c r="I372" s="117">
        <v>42970</v>
      </c>
      <c r="J372" s="175">
        <v>1430303.96</v>
      </c>
      <c r="K372" s="7"/>
      <c r="L372" s="7"/>
    </row>
    <row r="373" spans="1:12" ht="17.25" customHeight="1" outlineLevel="1" x14ac:dyDescent="0.25">
      <c r="A373" s="325"/>
      <c r="B373" s="323"/>
      <c r="C373" s="235" t="s">
        <v>8</v>
      </c>
      <c r="D373" s="178">
        <v>6600975.46</v>
      </c>
      <c r="E373" s="179"/>
      <c r="F373" s="179"/>
      <c r="G373" s="131"/>
      <c r="H373" s="140"/>
      <c r="I373" s="59">
        <v>42969</v>
      </c>
      <c r="J373" s="57">
        <v>6600975.46</v>
      </c>
    </row>
    <row r="374" spans="1:12" ht="13.5" customHeight="1" outlineLevel="1" x14ac:dyDescent="0.25">
      <c r="A374" s="325"/>
      <c r="B374" s="323"/>
      <c r="C374" s="339" t="s">
        <v>9</v>
      </c>
      <c r="D374" s="281">
        <v>1211957.94</v>
      </c>
      <c r="E374" s="179"/>
      <c r="F374" s="179"/>
      <c r="G374" s="131"/>
      <c r="H374" s="140"/>
      <c r="I374" s="59">
        <v>42959</v>
      </c>
      <c r="J374" s="112">
        <v>1211957.94</v>
      </c>
    </row>
    <row r="375" spans="1:12" ht="18.75" customHeight="1" outlineLevel="1" x14ac:dyDescent="0.25">
      <c r="A375" s="325"/>
      <c r="B375" s="323"/>
      <c r="C375" s="339" t="s">
        <v>10</v>
      </c>
      <c r="D375" s="281">
        <v>1621390.8</v>
      </c>
      <c r="E375" s="179"/>
      <c r="F375" s="179"/>
      <c r="G375" s="131"/>
      <c r="H375" s="140"/>
      <c r="I375" s="59">
        <v>42959</v>
      </c>
      <c r="J375" s="112">
        <v>1621390.8</v>
      </c>
    </row>
    <row r="376" spans="1:12" ht="16.5" customHeight="1" outlineLevel="1" x14ac:dyDescent="0.25">
      <c r="A376" s="191"/>
      <c r="B376" s="200"/>
      <c r="C376" s="339" t="s">
        <v>23</v>
      </c>
      <c r="D376" s="281">
        <v>10224248.060000001</v>
      </c>
      <c r="E376" s="181"/>
      <c r="F376" s="181"/>
      <c r="G376" s="132"/>
      <c r="H376" s="141"/>
      <c r="I376" s="117">
        <v>42989</v>
      </c>
      <c r="J376" s="112">
        <v>10224248.060000001</v>
      </c>
    </row>
    <row r="377" spans="1:12" ht="17.25" outlineLevel="1" thickBot="1" x14ac:dyDescent="0.3">
      <c r="A377" s="142" t="s">
        <v>27</v>
      </c>
      <c r="B377" s="143"/>
      <c r="C377" s="28"/>
      <c r="D377" s="21">
        <f>SUM(D372:D376)</f>
        <v>21088876.219999999</v>
      </c>
      <c r="E377" s="18"/>
      <c r="F377" s="18"/>
      <c r="G377" s="39">
        <f>SUM(G372)</f>
        <v>20843584.41</v>
      </c>
      <c r="H377" s="18"/>
      <c r="I377" s="20"/>
      <c r="J377" s="21">
        <f>SUM(J372:J376)</f>
        <v>21088876.219999999</v>
      </c>
    </row>
    <row r="378" spans="1:12" s="56" customFormat="1" ht="36.75" customHeight="1" x14ac:dyDescent="0.25">
      <c r="A378" s="183">
        <v>4</v>
      </c>
      <c r="B378" s="242" t="s">
        <v>17</v>
      </c>
      <c r="C378" s="185" t="s">
        <v>23</v>
      </c>
      <c r="D378" s="175">
        <v>5230569.4800000004</v>
      </c>
      <c r="E378" s="185" t="s">
        <v>444</v>
      </c>
      <c r="F378" s="185" t="s">
        <v>359</v>
      </c>
      <c r="G378" s="189">
        <v>5279278.7699999996</v>
      </c>
      <c r="H378" s="187">
        <v>42973</v>
      </c>
      <c r="I378" s="187">
        <v>42956</v>
      </c>
      <c r="J378" s="175">
        <v>5230569.4800000004</v>
      </c>
      <c r="K378" s="7"/>
      <c r="L378" s="7"/>
    </row>
    <row r="379" spans="1:12" ht="17.25" outlineLevel="1" thickBot="1" x14ac:dyDescent="0.3">
      <c r="A379" s="142" t="s">
        <v>27</v>
      </c>
      <c r="B379" s="143"/>
      <c r="C379" s="28"/>
      <c r="D379" s="21">
        <f>SUM(D378:D378)</f>
        <v>5230569.4800000004</v>
      </c>
      <c r="E379" s="28"/>
      <c r="F379" s="28"/>
      <c r="G379" s="39">
        <f>SUM(G378:G378)</f>
        <v>5279278.7699999996</v>
      </c>
      <c r="H379" s="28"/>
      <c r="I379" s="34"/>
      <c r="J379" s="21">
        <f>SUM(J378:J378)</f>
        <v>5230569.4800000004</v>
      </c>
    </row>
    <row r="380" spans="1:12" s="56" customFormat="1" ht="45.75" customHeight="1" x14ac:dyDescent="0.25">
      <c r="A380" s="169">
        <v>5</v>
      </c>
      <c r="B380" s="234" t="s">
        <v>189</v>
      </c>
      <c r="C380" s="185" t="s">
        <v>23</v>
      </c>
      <c r="D380" s="175">
        <v>3245270.55</v>
      </c>
      <c r="E380" s="185" t="s">
        <v>565</v>
      </c>
      <c r="F380" s="185" t="s">
        <v>363</v>
      </c>
      <c r="G380" s="189">
        <v>3567011.2</v>
      </c>
      <c r="H380" s="187" t="s">
        <v>566</v>
      </c>
      <c r="I380" s="187">
        <v>43076</v>
      </c>
      <c r="J380" s="175">
        <v>3245270.55</v>
      </c>
      <c r="K380" s="7"/>
      <c r="L380" s="7"/>
    </row>
    <row r="381" spans="1:12" s="56" customFormat="1" ht="45.75" customHeight="1" x14ac:dyDescent="0.25">
      <c r="A381" s="191"/>
      <c r="B381" s="200"/>
      <c r="C381" s="235" t="s">
        <v>11</v>
      </c>
      <c r="D381" s="114">
        <v>65676.479999999996</v>
      </c>
      <c r="E381" s="38" t="s">
        <v>514</v>
      </c>
      <c r="F381" s="38" t="s">
        <v>515</v>
      </c>
      <c r="G381" s="270">
        <v>77498.25</v>
      </c>
      <c r="H381" s="59">
        <v>42960</v>
      </c>
      <c r="I381" s="59">
        <v>42958</v>
      </c>
      <c r="J381" s="114">
        <v>65676.479999999996</v>
      </c>
      <c r="K381" s="7"/>
      <c r="L381" s="7"/>
    </row>
    <row r="382" spans="1:12" ht="17.25" outlineLevel="1" thickBot="1" x14ac:dyDescent="0.3">
      <c r="A382" s="144" t="s">
        <v>27</v>
      </c>
      <c r="B382" s="145"/>
      <c r="C382" s="29"/>
      <c r="D382" s="44">
        <f>SUM(D380:D381)</f>
        <v>3310947.03</v>
      </c>
      <c r="E382" s="29"/>
      <c r="F382" s="29"/>
      <c r="G382" s="243">
        <f>SUM(G380:G381)</f>
        <v>3644509.45</v>
      </c>
      <c r="H382" s="29"/>
      <c r="I382" s="125"/>
      <c r="J382" s="44">
        <f>SUM(J380:J381)</f>
        <v>3310947.03</v>
      </c>
    </row>
    <row r="383" spans="1:12" s="56" customFormat="1" ht="45.75" customHeight="1" x14ac:dyDescent="0.25">
      <c r="A383" s="169">
        <v>6</v>
      </c>
      <c r="B383" s="234" t="s">
        <v>190</v>
      </c>
      <c r="C383" s="185" t="s">
        <v>23</v>
      </c>
      <c r="D383" s="175">
        <v>3249730.28</v>
      </c>
      <c r="E383" s="185" t="s">
        <v>565</v>
      </c>
      <c r="F383" s="185" t="s">
        <v>363</v>
      </c>
      <c r="G383" s="189">
        <v>3538958.5</v>
      </c>
      <c r="H383" s="187" t="s">
        <v>566</v>
      </c>
      <c r="I383" s="187">
        <v>43076</v>
      </c>
      <c r="J383" s="175">
        <v>3249730.28</v>
      </c>
      <c r="K383" s="7"/>
      <c r="L383" s="7"/>
    </row>
    <row r="384" spans="1:12" ht="37.5" customHeight="1" outlineLevel="1" x14ac:dyDescent="0.25">
      <c r="A384" s="176"/>
      <c r="B384" s="207"/>
      <c r="C384" s="235" t="s">
        <v>11</v>
      </c>
      <c r="D384" s="114">
        <v>65703.710000000006</v>
      </c>
      <c r="E384" s="38" t="s">
        <v>514</v>
      </c>
      <c r="F384" s="38" t="s">
        <v>515</v>
      </c>
      <c r="G384" s="223">
        <v>77530.679999999993</v>
      </c>
      <c r="H384" s="59">
        <v>42960</v>
      </c>
      <c r="I384" s="59">
        <v>42958</v>
      </c>
      <c r="J384" s="57">
        <v>65703.710000000006</v>
      </c>
    </row>
    <row r="385" spans="1:12" ht="17.25" outlineLevel="1" thickBot="1" x14ac:dyDescent="0.3">
      <c r="A385" s="142" t="s">
        <v>27</v>
      </c>
      <c r="B385" s="143"/>
      <c r="C385" s="28"/>
      <c r="D385" s="21">
        <f>SUM(D383:D384)</f>
        <v>3315433.9899999998</v>
      </c>
      <c r="E385" s="28"/>
      <c r="F385" s="28"/>
      <c r="G385" s="39">
        <f>SUM(G383:G384)</f>
        <v>3616489.18</v>
      </c>
      <c r="H385" s="28"/>
      <c r="I385" s="34"/>
      <c r="J385" s="21">
        <f>SUM(J383:J384)</f>
        <v>3315433.9899999998</v>
      </c>
    </row>
    <row r="386" spans="1:12" s="56" customFormat="1" ht="16.5" customHeight="1" x14ac:dyDescent="0.25">
      <c r="A386" s="197">
        <v>7</v>
      </c>
      <c r="B386" s="198" t="s">
        <v>63</v>
      </c>
      <c r="C386" s="185" t="s">
        <v>12</v>
      </c>
      <c r="D386" s="175">
        <v>731467.84</v>
      </c>
      <c r="E386" s="172" t="s">
        <v>428</v>
      </c>
      <c r="F386" s="172" t="s">
        <v>359</v>
      </c>
      <c r="G386" s="233">
        <v>9324024.0297982022</v>
      </c>
      <c r="H386" s="174">
        <v>42973</v>
      </c>
      <c r="I386" s="187">
        <v>42953</v>
      </c>
      <c r="J386" s="175">
        <v>731467.84</v>
      </c>
      <c r="K386" s="7"/>
      <c r="L386" s="7"/>
    </row>
    <row r="387" spans="1:12" ht="16.5" customHeight="1" outlineLevel="1" x14ac:dyDescent="0.25">
      <c r="A387" s="325"/>
      <c r="B387" s="323"/>
      <c r="C387" s="235" t="s">
        <v>9</v>
      </c>
      <c r="D387" s="178">
        <v>458464.22</v>
      </c>
      <c r="E387" s="179"/>
      <c r="F387" s="179"/>
      <c r="G387" s="131"/>
      <c r="H387" s="140"/>
      <c r="I387" s="59">
        <v>42953</v>
      </c>
      <c r="J387" s="57">
        <v>458464.22</v>
      </c>
    </row>
    <row r="388" spans="1:12" ht="16.5" customHeight="1" outlineLevel="1" x14ac:dyDescent="0.25">
      <c r="A388" s="325"/>
      <c r="B388" s="323"/>
      <c r="C388" s="339" t="s">
        <v>23</v>
      </c>
      <c r="D388" s="281">
        <v>4340001.0599999996</v>
      </c>
      <c r="E388" s="179"/>
      <c r="F388" s="179"/>
      <c r="G388" s="131"/>
      <c r="H388" s="140"/>
      <c r="I388" s="115">
        <v>42937</v>
      </c>
      <c r="J388" s="112">
        <v>4340001.0599999996</v>
      </c>
    </row>
    <row r="389" spans="1:12" ht="16.5" customHeight="1" outlineLevel="1" x14ac:dyDescent="0.25">
      <c r="A389" s="191"/>
      <c r="B389" s="200"/>
      <c r="C389" s="339" t="s">
        <v>24</v>
      </c>
      <c r="D389" s="281">
        <v>4297676.82</v>
      </c>
      <c r="E389" s="179"/>
      <c r="F389" s="179"/>
      <c r="G389" s="132"/>
      <c r="H389" s="140"/>
      <c r="I389" s="115">
        <v>42956</v>
      </c>
      <c r="J389" s="112">
        <v>4297676.82</v>
      </c>
    </row>
    <row r="390" spans="1:12" ht="17.25" outlineLevel="1" thickBot="1" x14ac:dyDescent="0.3">
      <c r="A390" s="142" t="s">
        <v>27</v>
      </c>
      <c r="B390" s="143"/>
      <c r="C390" s="28"/>
      <c r="D390" s="21">
        <f>SUM(D386:D389)</f>
        <v>9827609.9399999995</v>
      </c>
      <c r="E390" s="341"/>
      <c r="F390" s="341"/>
      <c r="G390" s="39">
        <f>SUM(G386)</f>
        <v>9324024.0297982022</v>
      </c>
      <c r="H390" s="342"/>
      <c r="I390" s="34"/>
      <c r="J390" s="21">
        <f>SUM(J386:J389)</f>
        <v>9827609.9399999995</v>
      </c>
    </row>
    <row r="391" spans="1:12" s="56" customFormat="1" ht="16.5" x14ac:dyDescent="0.25">
      <c r="A391" s="169">
        <v>8</v>
      </c>
      <c r="B391" s="234" t="s">
        <v>62</v>
      </c>
      <c r="C391" s="185" t="s">
        <v>12</v>
      </c>
      <c r="D391" s="175">
        <v>741226.44</v>
      </c>
      <c r="E391" s="172" t="s">
        <v>428</v>
      </c>
      <c r="F391" s="172" t="s">
        <v>359</v>
      </c>
      <c r="G391" s="233">
        <v>9832878.9102017954</v>
      </c>
      <c r="H391" s="174">
        <v>42973</v>
      </c>
      <c r="I391" s="187">
        <v>42953</v>
      </c>
      <c r="J391" s="175">
        <v>741226.44</v>
      </c>
      <c r="K391" s="7"/>
      <c r="L391" s="7"/>
    </row>
    <row r="392" spans="1:12" ht="16.5" outlineLevel="1" x14ac:dyDescent="0.25">
      <c r="A392" s="176"/>
      <c r="B392" s="207"/>
      <c r="C392" s="235" t="s">
        <v>9</v>
      </c>
      <c r="D392" s="57">
        <v>448927.46</v>
      </c>
      <c r="E392" s="179"/>
      <c r="F392" s="179"/>
      <c r="G392" s="131"/>
      <c r="H392" s="140"/>
      <c r="I392" s="59">
        <v>42953</v>
      </c>
      <c r="J392" s="57">
        <v>448927.46</v>
      </c>
    </row>
    <row r="393" spans="1:12" ht="15.75" customHeight="1" outlineLevel="1" x14ac:dyDescent="0.25">
      <c r="A393" s="176"/>
      <c r="B393" s="207"/>
      <c r="C393" s="339" t="s">
        <v>23</v>
      </c>
      <c r="D393" s="178">
        <v>4874336.92</v>
      </c>
      <c r="E393" s="179"/>
      <c r="F393" s="179"/>
      <c r="G393" s="131"/>
      <c r="H393" s="140"/>
      <c r="I393" s="59">
        <v>42940</v>
      </c>
      <c r="J393" s="57">
        <v>4874336.92</v>
      </c>
    </row>
    <row r="394" spans="1:12" ht="16.5" outlineLevel="1" x14ac:dyDescent="0.25">
      <c r="A394" s="343"/>
      <c r="B394" s="25"/>
      <c r="C394" s="339" t="s">
        <v>24</v>
      </c>
      <c r="D394" s="281">
        <v>4424791.1399999997</v>
      </c>
      <c r="E394" s="179"/>
      <c r="F394" s="179"/>
      <c r="G394" s="132"/>
      <c r="H394" s="140"/>
      <c r="I394" s="115">
        <v>42956</v>
      </c>
      <c r="J394" s="112">
        <v>4424791.1399999997</v>
      </c>
    </row>
    <row r="395" spans="1:12" ht="17.25" outlineLevel="1" thickBot="1" x14ac:dyDescent="0.3">
      <c r="A395" s="142" t="s">
        <v>27</v>
      </c>
      <c r="B395" s="143"/>
      <c r="C395" s="28"/>
      <c r="D395" s="44">
        <f>SUM(D391:D394)</f>
        <v>10489281.960000001</v>
      </c>
      <c r="E395" s="341"/>
      <c r="F395" s="341"/>
      <c r="G395" s="243">
        <f>SUM(G391)</f>
        <v>9832878.9102017954</v>
      </c>
      <c r="H395" s="342"/>
      <c r="I395" s="34"/>
      <c r="J395" s="44">
        <f>SUM(J391:J394)</f>
        <v>10489281.960000001</v>
      </c>
    </row>
    <row r="396" spans="1:12" s="4" customFormat="1" ht="19.5" customHeight="1" outlineLevel="1" x14ac:dyDescent="0.25">
      <c r="A396" s="313" t="s">
        <v>164</v>
      </c>
      <c r="B396" s="314"/>
      <c r="C396" s="315"/>
      <c r="D396" s="287">
        <v>1500000</v>
      </c>
      <c r="E396" s="73"/>
      <c r="F396" s="72"/>
      <c r="G396" s="94"/>
      <c r="H396" s="74"/>
      <c r="I396" s="35"/>
      <c r="J396" s="316"/>
      <c r="K396" s="1"/>
      <c r="L396" s="1"/>
    </row>
    <row r="397" spans="1:12" s="71" customFormat="1" ht="32.25" customHeight="1" outlineLevel="1" x14ac:dyDescent="0.25">
      <c r="A397" s="105">
        <v>1</v>
      </c>
      <c r="B397" s="344" t="s">
        <v>744</v>
      </c>
      <c r="C397" s="38" t="s">
        <v>11</v>
      </c>
      <c r="D397" s="94"/>
      <c r="E397" s="133" t="s">
        <v>747</v>
      </c>
      <c r="F397" s="130" t="s">
        <v>422</v>
      </c>
      <c r="G397" s="214">
        <v>359394.55</v>
      </c>
      <c r="H397" s="139">
        <v>43040</v>
      </c>
      <c r="I397" s="136"/>
      <c r="J397" s="94">
        <v>359394.54000000004</v>
      </c>
    </row>
    <row r="398" spans="1:12" s="71" customFormat="1" ht="32.25" customHeight="1" outlineLevel="1" x14ac:dyDescent="0.25">
      <c r="A398" s="105">
        <v>2</v>
      </c>
      <c r="B398" s="344" t="s">
        <v>745</v>
      </c>
      <c r="C398" s="38" t="s">
        <v>11</v>
      </c>
      <c r="D398" s="94"/>
      <c r="E398" s="134"/>
      <c r="F398" s="131"/>
      <c r="G398" s="214">
        <v>518957.22</v>
      </c>
      <c r="H398" s="140"/>
      <c r="I398" s="137"/>
      <c r="J398" s="94">
        <v>518957.22</v>
      </c>
    </row>
    <row r="399" spans="1:12" s="71" customFormat="1" ht="32.25" customHeight="1" outlineLevel="1" x14ac:dyDescent="0.25">
      <c r="A399" s="105">
        <v>3</v>
      </c>
      <c r="B399" s="344" t="s">
        <v>746</v>
      </c>
      <c r="C399" s="38" t="s">
        <v>11</v>
      </c>
      <c r="D399" s="94"/>
      <c r="E399" s="135"/>
      <c r="F399" s="132"/>
      <c r="G399" s="108">
        <v>439063.47</v>
      </c>
      <c r="H399" s="141"/>
      <c r="I399" s="138"/>
      <c r="J399" s="94">
        <v>439063.49</v>
      </c>
    </row>
    <row r="400" spans="1:12" s="71" customFormat="1" ht="19.5" customHeight="1" outlineLevel="1" x14ac:dyDescent="0.25">
      <c r="A400" s="105"/>
      <c r="B400" s="105"/>
      <c r="C400" s="105"/>
      <c r="D400" s="94"/>
      <c r="E400" s="75"/>
      <c r="F400" s="57"/>
      <c r="G400" s="94">
        <f>SUM(G396:G399)</f>
        <v>1317415.24</v>
      </c>
      <c r="H400" s="59"/>
      <c r="I400" s="17"/>
      <c r="J400" s="94">
        <f>SUM(J397:J399)</f>
        <v>1317415.25</v>
      </c>
    </row>
    <row r="401" spans="1:12" s="1" customFormat="1" ht="36" customHeight="1" outlineLevel="1" x14ac:dyDescent="0.25">
      <c r="A401" s="105">
        <v>1</v>
      </c>
      <c r="B401" s="211" t="s">
        <v>859</v>
      </c>
      <c r="C401" s="321" t="s">
        <v>770</v>
      </c>
      <c r="D401" s="178"/>
      <c r="E401" s="178" t="s">
        <v>860</v>
      </c>
      <c r="F401" s="345" t="s">
        <v>772</v>
      </c>
      <c r="G401" s="94">
        <v>20000</v>
      </c>
      <c r="H401" s="139" t="s">
        <v>827</v>
      </c>
      <c r="I401" s="59">
        <v>43115</v>
      </c>
      <c r="J401" s="178">
        <v>20000</v>
      </c>
    </row>
    <row r="402" spans="1:12" s="1" customFormat="1" ht="30.75" customHeight="1" outlineLevel="1" x14ac:dyDescent="0.25">
      <c r="A402" s="105">
        <v>2</v>
      </c>
      <c r="B402" s="211" t="s">
        <v>861</v>
      </c>
      <c r="C402" s="323"/>
      <c r="D402" s="94"/>
      <c r="E402" s="178" t="s">
        <v>862</v>
      </c>
      <c r="F402" s="280"/>
      <c r="G402" s="94">
        <v>20000</v>
      </c>
      <c r="H402" s="140"/>
      <c r="I402" s="59">
        <v>43115</v>
      </c>
      <c r="J402" s="178">
        <v>20000</v>
      </c>
    </row>
    <row r="403" spans="1:12" s="1" customFormat="1" ht="33.75" customHeight="1" outlineLevel="1" x14ac:dyDescent="0.25">
      <c r="A403" s="105">
        <v>3</v>
      </c>
      <c r="B403" s="211" t="s">
        <v>863</v>
      </c>
      <c r="C403" s="200"/>
      <c r="D403" s="94"/>
      <c r="E403" s="75" t="s">
        <v>864</v>
      </c>
      <c r="F403" s="266"/>
      <c r="G403" s="94">
        <v>20000</v>
      </c>
      <c r="H403" s="141"/>
      <c r="I403" s="59">
        <v>43115</v>
      </c>
      <c r="J403" s="178">
        <v>20000</v>
      </c>
    </row>
    <row r="404" spans="1:12" s="1" customFormat="1" ht="45" customHeight="1" outlineLevel="1" x14ac:dyDescent="0.25">
      <c r="A404" s="289"/>
      <c r="B404" s="124" t="s">
        <v>771</v>
      </c>
      <c r="C404" s="124"/>
      <c r="D404" s="96">
        <v>500000</v>
      </c>
      <c r="E404" s="119"/>
      <c r="F404" s="113"/>
      <c r="G404" s="96">
        <f>SUM(G401:G403)</f>
        <v>60000</v>
      </c>
      <c r="H404" s="116"/>
      <c r="I404" s="126"/>
      <c r="J404" s="96"/>
    </row>
    <row r="405" spans="1:12" ht="17.25" outlineLevel="1" thickBot="1" x14ac:dyDescent="0.3">
      <c r="A405" s="226" t="s">
        <v>28</v>
      </c>
      <c r="B405" s="227"/>
      <c r="C405" s="31"/>
      <c r="D405" s="236">
        <f>D366+D371+D377+D379+D382+D385+D390+D395+D396+D404</f>
        <v>92366101.019999981</v>
      </c>
      <c r="E405" s="236">
        <f>E366+E371+E377+E379+E382+E385+E390+E395+E396</f>
        <v>0</v>
      </c>
      <c r="F405" s="236">
        <f>F366+F371+F377+F379+F382+F385+F390+F395+F396</f>
        <v>0</v>
      </c>
      <c r="G405" s="236">
        <f>G366+G371+G377+G379+G382+G385+G390+G395+G396+G400+G404</f>
        <v>92036556.248407975</v>
      </c>
      <c r="H405" s="236">
        <f>H366+H371+H377+H379+H382+H385+H390+H395+H396</f>
        <v>0</v>
      </c>
      <c r="I405" s="236">
        <f>I366+I371+I377+I379+I382+I385+I390+I395+I396</f>
        <v>0</v>
      </c>
      <c r="J405" s="236">
        <f>J366+J371+J377+J379+J382+J385+J390+J395+J396+J400+J404</f>
        <v>90317685.549999982</v>
      </c>
    </row>
    <row r="406" spans="1:12" s="56" customFormat="1" ht="23.25" customHeight="1" thickBot="1" x14ac:dyDescent="0.3">
      <c r="A406" s="148" t="s">
        <v>37</v>
      </c>
      <c r="B406" s="149"/>
      <c r="C406" s="149"/>
      <c r="D406" s="149"/>
      <c r="E406" s="149"/>
      <c r="F406" s="149"/>
      <c r="G406" s="149"/>
      <c r="H406" s="149"/>
      <c r="I406" s="149"/>
      <c r="J406" s="149"/>
      <c r="K406" s="7"/>
      <c r="L406" s="7"/>
    </row>
    <row r="407" spans="1:12" s="56" customFormat="1" ht="30.75" customHeight="1" x14ac:dyDescent="0.25">
      <c r="A407" s="325">
        <v>1</v>
      </c>
      <c r="B407" s="208" t="s">
        <v>188</v>
      </c>
      <c r="C407" s="230" t="s">
        <v>23</v>
      </c>
      <c r="D407" s="114">
        <v>8481099</v>
      </c>
      <c r="E407" s="230" t="s">
        <v>748</v>
      </c>
      <c r="F407" s="230" t="s">
        <v>407</v>
      </c>
      <c r="G407" s="346">
        <v>8481099</v>
      </c>
      <c r="H407" s="117">
        <v>43078</v>
      </c>
      <c r="I407" s="117">
        <v>43091</v>
      </c>
      <c r="J407" s="114">
        <v>8233975.0999999996</v>
      </c>
      <c r="K407" s="7"/>
      <c r="L407" s="7"/>
    </row>
    <row r="408" spans="1:12" s="56" customFormat="1" ht="16.5" x14ac:dyDescent="0.25">
      <c r="A408" s="191"/>
      <c r="B408" s="192"/>
      <c r="C408" s="92" t="s">
        <v>11</v>
      </c>
      <c r="D408" s="113">
        <v>0</v>
      </c>
      <c r="E408" s="92"/>
      <c r="F408" s="92"/>
      <c r="G408" s="68"/>
      <c r="H408" s="116"/>
      <c r="I408" s="116"/>
      <c r="J408" s="113"/>
      <c r="K408" s="7"/>
      <c r="L408" s="7"/>
    </row>
    <row r="409" spans="1:12" ht="17.25" outlineLevel="1" thickBot="1" x14ac:dyDescent="0.3">
      <c r="A409" s="142" t="s">
        <v>27</v>
      </c>
      <c r="B409" s="143"/>
      <c r="C409" s="28"/>
      <c r="D409" s="21">
        <f>SUM(D407:D408)</f>
        <v>8481099</v>
      </c>
      <c r="E409" s="28"/>
      <c r="F409" s="28"/>
      <c r="G409" s="39">
        <f>SUM(G407:G408)</f>
        <v>8481099</v>
      </c>
      <c r="H409" s="28"/>
      <c r="I409" s="34"/>
      <c r="J409" s="21">
        <f>SUM(J407:J407)</f>
        <v>8233975.0999999996</v>
      </c>
    </row>
    <row r="410" spans="1:12" s="56" customFormat="1" ht="16.5" x14ac:dyDescent="0.25">
      <c r="A410" s="197">
        <v>2</v>
      </c>
      <c r="B410" s="205" t="s">
        <v>134</v>
      </c>
      <c r="C410" s="185" t="s">
        <v>12</v>
      </c>
      <c r="D410" s="175">
        <v>435859.03</v>
      </c>
      <c r="E410" s="172" t="s">
        <v>365</v>
      </c>
      <c r="F410" s="172" t="s">
        <v>366</v>
      </c>
      <c r="G410" s="233">
        <v>8217298.4199999999</v>
      </c>
      <c r="H410" s="174">
        <v>42917</v>
      </c>
      <c r="I410" s="174">
        <v>43010</v>
      </c>
      <c r="J410" s="175">
        <v>435859.03</v>
      </c>
      <c r="K410" s="7"/>
      <c r="L410" s="7"/>
    </row>
    <row r="411" spans="1:12" s="56" customFormat="1" ht="16.5" x14ac:dyDescent="0.25">
      <c r="A411" s="325"/>
      <c r="B411" s="208"/>
      <c r="C411" s="38" t="s">
        <v>8</v>
      </c>
      <c r="D411" s="57">
        <v>1531263.13</v>
      </c>
      <c r="E411" s="179"/>
      <c r="F411" s="179"/>
      <c r="G411" s="131"/>
      <c r="H411" s="140"/>
      <c r="I411" s="140"/>
      <c r="J411" s="57">
        <v>1531263.13</v>
      </c>
      <c r="K411" s="7"/>
      <c r="L411" s="7"/>
    </row>
    <row r="412" spans="1:12" s="56" customFormat="1" ht="16.5" x14ac:dyDescent="0.25">
      <c r="A412" s="325"/>
      <c r="B412" s="208"/>
      <c r="C412" s="38" t="s">
        <v>9</v>
      </c>
      <c r="D412" s="57">
        <v>244329.85</v>
      </c>
      <c r="E412" s="179"/>
      <c r="F412" s="179"/>
      <c r="G412" s="131"/>
      <c r="H412" s="140"/>
      <c r="I412" s="140"/>
      <c r="J412" s="57">
        <v>244329.85</v>
      </c>
      <c r="K412" s="7"/>
      <c r="L412" s="7"/>
    </row>
    <row r="413" spans="1:12" s="56" customFormat="1" ht="16.5" x14ac:dyDescent="0.25">
      <c r="A413" s="325"/>
      <c r="B413" s="208"/>
      <c r="C413" s="38" t="s">
        <v>25</v>
      </c>
      <c r="D413" s="57">
        <v>94352.57</v>
      </c>
      <c r="E413" s="179"/>
      <c r="F413" s="179"/>
      <c r="G413" s="131"/>
      <c r="H413" s="140"/>
      <c r="I413" s="141"/>
      <c r="J413" s="57">
        <v>94352.57</v>
      </c>
      <c r="K413" s="7"/>
      <c r="L413" s="7"/>
    </row>
    <row r="414" spans="1:12" s="56" customFormat="1" ht="18.75" customHeight="1" x14ac:dyDescent="0.25">
      <c r="A414" s="325"/>
      <c r="B414" s="208"/>
      <c r="C414" s="38" t="s">
        <v>23</v>
      </c>
      <c r="D414" s="57">
        <v>2042299.22</v>
      </c>
      <c r="E414" s="179"/>
      <c r="F414" s="179"/>
      <c r="G414" s="131"/>
      <c r="H414" s="140"/>
      <c r="I414" s="59">
        <v>42913</v>
      </c>
      <c r="J414" s="57">
        <v>2042299.22</v>
      </c>
      <c r="K414" s="7"/>
      <c r="L414" s="7"/>
    </row>
    <row r="415" spans="1:12" s="56" customFormat="1" ht="17.25" customHeight="1" x14ac:dyDescent="0.25">
      <c r="A415" s="191"/>
      <c r="B415" s="192"/>
      <c r="C415" s="38" t="s">
        <v>24</v>
      </c>
      <c r="D415" s="57">
        <v>2393074.69</v>
      </c>
      <c r="E415" s="181"/>
      <c r="F415" s="181"/>
      <c r="G415" s="132"/>
      <c r="H415" s="141"/>
      <c r="I415" s="59" t="s">
        <v>767</v>
      </c>
      <c r="J415" s="57">
        <v>2393074.69</v>
      </c>
      <c r="K415" s="7"/>
      <c r="L415" s="7"/>
    </row>
    <row r="416" spans="1:12" ht="17.25" outlineLevel="1" thickBot="1" x14ac:dyDescent="0.3">
      <c r="A416" s="142" t="s">
        <v>27</v>
      </c>
      <c r="B416" s="143"/>
      <c r="C416" s="28"/>
      <c r="D416" s="21">
        <f>SUM(D410:D415)</f>
        <v>6741178.4900000002</v>
      </c>
      <c r="E416" s="18"/>
      <c r="F416" s="18"/>
      <c r="G416" s="39">
        <f>SUM(G410:G410)</f>
        <v>8217298.4199999999</v>
      </c>
      <c r="H416" s="18"/>
      <c r="I416" s="20"/>
      <c r="J416" s="21">
        <f>SUM(J410:J415)</f>
        <v>6741178.4900000002</v>
      </c>
    </row>
    <row r="417" spans="1:12" s="56" customFormat="1" ht="55.5" customHeight="1" x14ac:dyDescent="0.25">
      <c r="A417" s="183">
        <v>3</v>
      </c>
      <c r="B417" s="242" t="s">
        <v>135</v>
      </c>
      <c r="C417" s="185" t="s">
        <v>24</v>
      </c>
      <c r="D417" s="175">
        <v>1200639.1399999999</v>
      </c>
      <c r="E417" s="185" t="s">
        <v>367</v>
      </c>
      <c r="F417" s="185" t="s">
        <v>366</v>
      </c>
      <c r="G417" s="189">
        <v>3001684.19</v>
      </c>
      <c r="H417" s="187">
        <v>42917</v>
      </c>
      <c r="I417" s="187">
        <v>43056</v>
      </c>
      <c r="J417" s="175">
        <v>1200639.1399999999</v>
      </c>
      <c r="K417" s="7"/>
      <c r="L417" s="7"/>
    </row>
    <row r="418" spans="1:12" ht="17.25" outlineLevel="1" thickBot="1" x14ac:dyDescent="0.3">
      <c r="A418" s="142" t="s">
        <v>27</v>
      </c>
      <c r="B418" s="143"/>
      <c r="C418" s="28"/>
      <c r="D418" s="21">
        <f>SUM(D417:D417)</f>
        <v>1200639.1399999999</v>
      </c>
      <c r="E418" s="18"/>
      <c r="F418" s="18"/>
      <c r="G418" s="39">
        <f>SUM(G417:G417)</f>
        <v>3001684.19</v>
      </c>
      <c r="H418" s="18"/>
      <c r="I418" s="20"/>
      <c r="J418" s="21">
        <f>SUM(J417:J417)</f>
        <v>1200639.1399999999</v>
      </c>
    </row>
    <row r="419" spans="1:12" s="56" customFormat="1" ht="54.75" customHeight="1" x14ac:dyDescent="0.25">
      <c r="A419" s="183">
        <v>4</v>
      </c>
      <c r="B419" s="242" t="s">
        <v>136</v>
      </c>
      <c r="C419" s="185" t="s">
        <v>24</v>
      </c>
      <c r="D419" s="175">
        <v>2262545.35</v>
      </c>
      <c r="E419" s="185" t="s">
        <v>368</v>
      </c>
      <c r="F419" s="185" t="s">
        <v>366</v>
      </c>
      <c r="G419" s="189">
        <v>2916300.79</v>
      </c>
      <c r="H419" s="187">
        <v>42917</v>
      </c>
      <c r="I419" s="187">
        <v>43027</v>
      </c>
      <c r="J419" s="175">
        <v>2262545.35</v>
      </c>
      <c r="K419" s="7"/>
      <c r="L419" s="7"/>
    </row>
    <row r="420" spans="1:12" ht="17.25" outlineLevel="1" thickBot="1" x14ac:dyDescent="0.3">
      <c r="A420" s="142" t="s">
        <v>27</v>
      </c>
      <c r="B420" s="143"/>
      <c r="C420" s="28"/>
      <c r="D420" s="21">
        <f>SUM(D419:D419)</f>
        <v>2262545.35</v>
      </c>
      <c r="E420" s="28"/>
      <c r="F420" s="28"/>
      <c r="G420" s="39">
        <f>SUM(G419:G419)</f>
        <v>2916300.79</v>
      </c>
      <c r="H420" s="28"/>
      <c r="I420" s="34"/>
      <c r="J420" s="21">
        <f>SUM(J419:J419)</f>
        <v>2262545.35</v>
      </c>
    </row>
    <row r="421" spans="1:12" s="56" customFormat="1" ht="16.5" customHeight="1" x14ac:dyDescent="0.25">
      <c r="A421" s="197">
        <v>5</v>
      </c>
      <c r="B421" s="205" t="s">
        <v>137</v>
      </c>
      <c r="C421" s="185" t="s">
        <v>12</v>
      </c>
      <c r="D421" s="175">
        <v>352787.97</v>
      </c>
      <c r="E421" s="172" t="s">
        <v>465</v>
      </c>
      <c r="F421" s="172" t="s">
        <v>366</v>
      </c>
      <c r="G421" s="233">
        <v>6376605.25</v>
      </c>
      <c r="H421" s="174">
        <v>42917</v>
      </c>
      <c r="I421" s="187">
        <v>43010</v>
      </c>
      <c r="J421" s="175">
        <v>352787.97</v>
      </c>
      <c r="K421" s="7"/>
      <c r="L421" s="7"/>
    </row>
    <row r="422" spans="1:12" s="56" customFormat="1" ht="16.5" x14ac:dyDescent="0.25">
      <c r="A422" s="325"/>
      <c r="B422" s="208"/>
      <c r="C422" s="38" t="s">
        <v>8</v>
      </c>
      <c r="D422" s="57">
        <v>808936.22</v>
      </c>
      <c r="E422" s="179"/>
      <c r="F422" s="179"/>
      <c r="G422" s="131"/>
      <c r="H422" s="140"/>
      <c r="I422" s="59">
        <v>43010</v>
      </c>
      <c r="J422" s="57">
        <v>808936.22</v>
      </c>
      <c r="K422" s="7"/>
      <c r="L422" s="7"/>
    </row>
    <row r="423" spans="1:12" s="56" customFormat="1" ht="16.5" x14ac:dyDescent="0.25">
      <c r="A423" s="325"/>
      <c r="B423" s="208"/>
      <c r="C423" s="38" t="s">
        <v>9</v>
      </c>
      <c r="D423" s="57">
        <v>216250.64</v>
      </c>
      <c r="E423" s="179"/>
      <c r="F423" s="179"/>
      <c r="G423" s="131"/>
      <c r="H423" s="140"/>
      <c r="I423" s="59">
        <v>43010</v>
      </c>
      <c r="J423" s="57">
        <v>216250.64</v>
      </c>
      <c r="K423" s="7"/>
      <c r="L423" s="7"/>
    </row>
    <row r="424" spans="1:12" s="56" customFormat="1" ht="16.5" x14ac:dyDescent="0.25">
      <c r="A424" s="325"/>
      <c r="B424" s="208"/>
      <c r="C424" s="38" t="s">
        <v>25</v>
      </c>
      <c r="D424" s="57">
        <v>22059.58</v>
      </c>
      <c r="E424" s="179"/>
      <c r="F424" s="179"/>
      <c r="G424" s="131"/>
      <c r="H424" s="140"/>
      <c r="I424" s="117">
        <v>43010</v>
      </c>
      <c r="J424" s="57">
        <v>22059.58</v>
      </c>
      <c r="K424" s="7"/>
      <c r="L424" s="7"/>
    </row>
    <row r="425" spans="1:12" s="56" customFormat="1" ht="18.75" customHeight="1" x14ac:dyDescent="0.25">
      <c r="A425" s="325"/>
      <c r="B425" s="208"/>
      <c r="C425" s="38" t="s">
        <v>23</v>
      </c>
      <c r="D425" s="57">
        <v>1646095.58</v>
      </c>
      <c r="E425" s="179"/>
      <c r="F425" s="179"/>
      <c r="G425" s="131"/>
      <c r="H425" s="140"/>
      <c r="I425" s="59">
        <v>42913</v>
      </c>
      <c r="J425" s="57">
        <v>1646095.58</v>
      </c>
      <c r="K425" s="7"/>
      <c r="L425" s="7"/>
    </row>
    <row r="426" spans="1:12" s="56" customFormat="1" ht="33" customHeight="1" x14ac:dyDescent="0.25">
      <c r="A426" s="191"/>
      <c r="B426" s="192"/>
      <c r="C426" s="38" t="s">
        <v>24</v>
      </c>
      <c r="D426" s="57">
        <v>1611593.62</v>
      </c>
      <c r="E426" s="181"/>
      <c r="F426" s="181"/>
      <c r="G426" s="132"/>
      <c r="H426" s="141"/>
      <c r="I426" s="59">
        <v>43010</v>
      </c>
      <c r="J426" s="57">
        <v>1611593.62</v>
      </c>
      <c r="K426" s="7"/>
      <c r="L426" s="7"/>
    </row>
    <row r="427" spans="1:12" ht="17.25" outlineLevel="1" thickBot="1" x14ac:dyDescent="0.3">
      <c r="A427" s="144" t="s">
        <v>27</v>
      </c>
      <c r="B427" s="145"/>
      <c r="C427" s="29"/>
      <c r="D427" s="21">
        <f>SUM(D421:D426)</f>
        <v>4657723.6100000003</v>
      </c>
      <c r="E427" s="29"/>
      <c r="F427" s="29"/>
      <c r="G427" s="39">
        <f>SUM(G421:G421)</f>
        <v>6376605.25</v>
      </c>
      <c r="H427" s="29"/>
      <c r="I427" s="34"/>
      <c r="J427" s="21">
        <f>SUM(J421:J426)</f>
        <v>4657723.6100000003</v>
      </c>
    </row>
    <row r="428" spans="1:12" s="4" customFormat="1" ht="19.5" customHeight="1" outlineLevel="1" x14ac:dyDescent="0.25">
      <c r="A428" s="285"/>
      <c r="B428" s="347" t="s">
        <v>164</v>
      </c>
      <c r="C428" s="315"/>
      <c r="D428" s="287">
        <v>1000000</v>
      </c>
      <c r="E428" s="73"/>
      <c r="F428" s="72"/>
      <c r="G428" s="287">
        <v>0</v>
      </c>
      <c r="H428" s="74"/>
      <c r="I428" s="126"/>
      <c r="J428" s="287"/>
      <c r="K428" s="1"/>
      <c r="L428" s="1"/>
    </row>
    <row r="429" spans="1:12" s="71" customFormat="1" ht="35.25" customHeight="1" outlineLevel="1" x14ac:dyDescent="0.25">
      <c r="A429" s="105">
        <v>1</v>
      </c>
      <c r="B429" s="211" t="s">
        <v>623</v>
      </c>
      <c r="C429" s="38" t="s">
        <v>11</v>
      </c>
      <c r="D429" s="94"/>
      <c r="E429" s="133" t="s">
        <v>624</v>
      </c>
      <c r="F429" s="130" t="s">
        <v>593</v>
      </c>
      <c r="G429" s="94">
        <v>122473.19119999999</v>
      </c>
      <c r="H429" s="139">
        <v>43025</v>
      </c>
      <c r="I429" s="136"/>
      <c r="J429" s="94"/>
    </row>
    <row r="430" spans="1:12" s="71" customFormat="1" ht="35.25" customHeight="1" outlineLevel="1" x14ac:dyDescent="0.25">
      <c r="A430" s="105">
        <v>2</v>
      </c>
      <c r="B430" s="211" t="s">
        <v>618</v>
      </c>
      <c r="C430" s="38" t="s">
        <v>11</v>
      </c>
      <c r="D430" s="94"/>
      <c r="E430" s="134"/>
      <c r="F430" s="131"/>
      <c r="G430" s="94">
        <v>109093.80839999999</v>
      </c>
      <c r="H430" s="140"/>
      <c r="I430" s="137"/>
      <c r="J430" s="94"/>
    </row>
    <row r="431" spans="1:12" s="71" customFormat="1" ht="35.25" customHeight="1" outlineLevel="1" x14ac:dyDescent="0.25">
      <c r="A431" s="105">
        <v>3</v>
      </c>
      <c r="B431" s="211" t="s">
        <v>619</v>
      </c>
      <c r="C431" s="38" t="s">
        <v>11</v>
      </c>
      <c r="D431" s="94"/>
      <c r="E431" s="134"/>
      <c r="F431" s="131"/>
      <c r="G431" s="94">
        <v>81010.799599999998</v>
      </c>
      <c r="H431" s="140"/>
      <c r="I431" s="137"/>
      <c r="J431" s="94"/>
    </row>
    <row r="432" spans="1:12" s="71" customFormat="1" ht="35.25" customHeight="1" outlineLevel="1" x14ac:dyDescent="0.25">
      <c r="A432" s="105">
        <v>4</v>
      </c>
      <c r="B432" s="211" t="s">
        <v>620</v>
      </c>
      <c r="C432" s="38" t="s">
        <v>11</v>
      </c>
      <c r="D432" s="94"/>
      <c r="E432" s="134"/>
      <c r="F432" s="131"/>
      <c r="G432" s="94">
        <v>165892.97859999997</v>
      </c>
      <c r="H432" s="140"/>
      <c r="I432" s="137"/>
      <c r="J432" s="94"/>
    </row>
    <row r="433" spans="1:12" s="71" customFormat="1" ht="35.25" customHeight="1" outlineLevel="1" x14ac:dyDescent="0.25">
      <c r="A433" s="105">
        <v>5</v>
      </c>
      <c r="B433" s="211" t="s">
        <v>621</v>
      </c>
      <c r="C433" s="38" t="s">
        <v>11</v>
      </c>
      <c r="D433" s="94"/>
      <c r="E433" s="134"/>
      <c r="F433" s="131"/>
      <c r="G433" s="94">
        <v>230794.5834</v>
      </c>
      <c r="H433" s="140"/>
      <c r="I433" s="137"/>
      <c r="J433" s="94"/>
    </row>
    <row r="434" spans="1:12" s="71" customFormat="1" ht="35.25" customHeight="1" outlineLevel="1" x14ac:dyDescent="0.25">
      <c r="A434" s="105">
        <v>6</v>
      </c>
      <c r="B434" s="211" t="s">
        <v>622</v>
      </c>
      <c r="C434" s="38" t="s">
        <v>11</v>
      </c>
      <c r="D434" s="94"/>
      <c r="E434" s="135"/>
      <c r="F434" s="132"/>
      <c r="G434" s="94">
        <v>96394.223599999998</v>
      </c>
      <c r="H434" s="141"/>
      <c r="I434" s="138"/>
      <c r="J434" s="94"/>
    </row>
    <row r="435" spans="1:12" s="71" customFormat="1" ht="19.5" customHeight="1" outlineLevel="1" x14ac:dyDescent="0.25">
      <c r="A435" s="105"/>
      <c r="B435" s="105"/>
      <c r="C435" s="105"/>
      <c r="D435" s="94"/>
      <c r="E435" s="75"/>
      <c r="F435" s="57"/>
      <c r="G435" s="94">
        <f>SUM(G428:G434)</f>
        <v>805659.58479999995</v>
      </c>
      <c r="H435" s="59"/>
      <c r="I435" s="17"/>
      <c r="J435" s="94"/>
    </row>
    <row r="436" spans="1:12" s="1" customFormat="1" ht="42.75" customHeight="1" outlineLevel="1" x14ac:dyDescent="0.25">
      <c r="A436" s="289"/>
      <c r="B436" s="124" t="s">
        <v>771</v>
      </c>
      <c r="C436" s="124"/>
      <c r="D436" s="96">
        <v>500000</v>
      </c>
      <c r="E436" s="119"/>
      <c r="F436" s="113"/>
      <c r="G436" s="96"/>
      <c r="H436" s="116"/>
      <c r="I436" s="126"/>
      <c r="J436" s="96"/>
    </row>
    <row r="437" spans="1:12" ht="17.25" outlineLevel="1" thickBot="1" x14ac:dyDescent="0.3">
      <c r="A437" s="151" t="s">
        <v>28</v>
      </c>
      <c r="B437" s="152"/>
      <c r="C437" s="92"/>
      <c r="D437" s="236">
        <f>D409+D416+D418+D420+D427+D428+D436</f>
        <v>24843185.59</v>
      </c>
      <c r="E437" s="236">
        <f t="shared" ref="E437:J437" si="2">E409+E416+E418+E420+E427+E428</f>
        <v>0</v>
      </c>
      <c r="F437" s="236">
        <f t="shared" si="2"/>
        <v>0</v>
      </c>
      <c r="G437" s="236">
        <f>G409+G416+G418+G420+G427+G428+G435</f>
        <v>29798647.2348</v>
      </c>
      <c r="H437" s="236">
        <f t="shared" si="2"/>
        <v>0</v>
      </c>
      <c r="I437" s="236">
        <f t="shared" si="2"/>
        <v>0</v>
      </c>
      <c r="J437" s="236">
        <f t="shared" si="2"/>
        <v>23096061.690000001</v>
      </c>
    </row>
    <row r="438" spans="1:12" s="56" customFormat="1" ht="24.75" customHeight="1" thickBot="1" x14ac:dyDescent="0.3">
      <c r="A438" s="148" t="s">
        <v>38</v>
      </c>
      <c r="B438" s="149"/>
      <c r="C438" s="149"/>
      <c r="D438" s="149"/>
      <c r="E438" s="149"/>
      <c r="F438" s="149"/>
      <c r="G438" s="149"/>
      <c r="H438" s="149"/>
      <c r="I438" s="149"/>
      <c r="J438" s="149"/>
      <c r="K438" s="7"/>
      <c r="L438" s="7"/>
    </row>
    <row r="439" spans="1:12" s="56" customFormat="1" ht="41.25" customHeight="1" x14ac:dyDescent="0.25">
      <c r="A439" s="169">
        <v>1</v>
      </c>
      <c r="B439" s="234" t="s">
        <v>18</v>
      </c>
      <c r="C439" s="185" t="s">
        <v>23</v>
      </c>
      <c r="D439" s="175">
        <v>2861745.17</v>
      </c>
      <c r="E439" s="185" t="s">
        <v>556</v>
      </c>
      <c r="F439" s="185" t="s">
        <v>553</v>
      </c>
      <c r="G439" s="189">
        <v>3534297.94</v>
      </c>
      <c r="H439" s="187">
        <v>43059</v>
      </c>
      <c r="I439" s="187">
        <v>43027</v>
      </c>
      <c r="J439" s="175">
        <v>2861745.17</v>
      </c>
      <c r="K439" s="7"/>
      <c r="L439" s="7"/>
    </row>
    <row r="440" spans="1:12" ht="17.25" customHeight="1" outlineLevel="1" x14ac:dyDescent="0.25">
      <c r="A440" s="176"/>
      <c r="B440" s="207"/>
      <c r="C440" s="38" t="s">
        <v>11</v>
      </c>
      <c r="D440" s="57"/>
      <c r="E440" s="38"/>
      <c r="F440" s="38"/>
      <c r="G440" s="273"/>
      <c r="H440" s="59"/>
      <c r="I440" s="59"/>
      <c r="J440" s="57"/>
    </row>
    <row r="441" spans="1:12" ht="17.25" outlineLevel="1" thickBot="1" x14ac:dyDescent="0.3">
      <c r="A441" s="142" t="s">
        <v>27</v>
      </c>
      <c r="B441" s="143"/>
      <c r="C441" s="28"/>
      <c r="D441" s="21">
        <f>SUM(D439:D440)</f>
        <v>2861745.17</v>
      </c>
      <c r="E441" s="28"/>
      <c r="F441" s="28"/>
      <c r="G441" s="39">
        <f>SUM(G439:G440)</f>
        <v>3534297.94</v>
      </c>
      <c r="H441" s="28"/>
      <c r="I441" s="20"/>
      <c r="J441" s="21">
        <f>SUM(J439:J440)</f>
        <v>2861745.17</v>
      </c>
    </row>
    <row r="442" spans="1:12" s="56" customFormat="1" ht="16.5" customHeight="1" x14ac:dyDescent="0.25">
      <c r="A442" s="191">
        <v>2</v>
      </c>
      <c r="B442" s="200" t="s">
        <v>123</v>
      </c>
      <c r="C442" s="230" t="s">
        <v>12</v>
      </c>
      <c r="D442" s="114">
        <v>4984865.16</v>
      </c>
      <c r="E442" s="179" t="s">
        <v>456</v>
      </c>
      <c r="F442" s="179" t="s">
        <v>378</v>
      </c>
      <c r="G442" s="131">
        <v>49381427.14797724</v>
      </c>
      <c r="H442" s="140">
        <v>43060</v>
      </c>
      <c r="I442" s="174">
        <v>42992</v>
      </c>
      <c r="J442" s="114">
        <v>4984865.16</v>
      </c>
      <c r="K442" s="7"/>
      <c r="L442" s="7"/>
    </row>
    <row r="443" spans="1:12" ht="16.5" outlineLevel="1" x14ac:dyDescent="0.25">
      <c r="A443" s="176"/>
      <c r="B443" s="207"/>
      <c r="C443" s="38" t="s">
        <v>9</v>
      </c>
      <c r="D443" s="57">
        <v>3941447.8</v>
      </c>
      <c r="E443" s="179"/>
      <c r="F443" s="179"/>
      <c r="G443" s="131"/>
      <c r="H443" s="140"/>
      <c r="I443" s="141"/>
      <c r="J443" s="57">
        <v>3941447.8</v>
      </c>
    </row>
    <row r="444" spans="1:12" ht="48" customHeight="1" outlineLevel="1" x14ac:dyDescent="0.25">
      <c r="A444" s="176"/>
      <c r="B444" s="207"/>
      <c r="C444" s="38" t="s">
        <v>24</v>
      </c>
      <c r="D444" s="57">
        <v>39860374.520000003</v>
      </c>
      <c r="E444" s="181"/>
      <c r="F444" s="181"/>
      <c r="G444" s="132"/>
      <c r="H444" s="141"/>
      <c r="I444" s="59"/>
      <c r="J444" s="57">
        <v>41544395.700000003</v>
      </c>
    </row>
    <row r="445" spans="1:12" ht="17.25" outlineLevel="1" thickBot="1" x14ac:dyDescent="0.3">
      <c r="A445" s="144" t="s">
        <v>27</v>
      </c>
      <c r="B445" s="145"/>
      <c r="C445" s="29"/>
      <c r="D445" s="44">
        <f>SUM(D442:D444)</f>
        <v>48786687.480000004</v>
      </c>
      <c r="E445" s="25"/>
      <c r="F445" s="25"/>
      <c r="G445" s="243">
        <f>SUM(G442:G444)</f>
        <v>49381427.14797724</v>
      </c>
      <c r="H445" s="25"/>
      <c r="I445" s="37"/>
      <c r="J445" s="44">
        <f>SUM(J442:J444)</f>
        <v>50470708.660000004</v>
      </c>
    </row>
    <row r="446" spans="1:12" s="56" customFormat="1" ht="33.75" customHeight="1" x14ac:dyDescent="0.25">
      <c r="A446" s="169">
        <v>3</v>
      </c>
      <c r="B446" s="234" t="s">
        <v>191</v>
      </c>
      <c r="C446" s="185" t="s">
        <v>23</v>
      </c>
      <c r="D446" s="175">
        <v>6275747.6399999997</v>
      </c>
      <c r="E446" s="249" t="s">
        <v>533</v>
      </c>
      <c r="F446" s="185" t="s">
        <v>462</v>
      </c>
      <c r="G446" s="189">
        <v>6846839.29</v>
      </c>
      <c r="H446" s="187">
        <v>43028</v>
      </c>
      <c r="I446" s="187">
        <v>42992</v>
      </c>
      <c r="J446" s="175">
        <v>6275747.6399999997</v>
      </c>
      <c r="K446" s="7"/>
      <c r="L446" s="7"/>
    </row>
    <row r="447" spans="1:12" ht="16.5" outlineLevel="1" x14ac:dyDescent="0.25">
      <c r="A447" s="176"/>
      <c r="B447" s="207"/>
      <c r="C447" s="38" t="s">
        <v>11</v>
      </c>
      <c r="D447" s="178"/>
      <c r="E447" s="64"/>
      <c r="F447" s="38"/>
      <c r="G447" s="223"/>
      <c r="H447" s="59"/>
      <c r="I447" s="59"/>
      <c r="J447" s="57"/>
    </row>
    <row r="448" spans="1:12" ht="17.25" outlineLevel="1" thickBot="1" x14ac:dyDescent="0.3">
      <c r="A448" s="142" t="s">
        <v>27</v>
      </c>
      <c r="B448" s="143"/>
      <c r="C448" s="28"/>
      <c r="D448" s="21">
        <f>SUM(D446:D447)</f>
        <v>6275747.6399999997</v>
      </c>
      <c r="E448" s="28"/>
      <c r="F448" s="28"/>
      <c r="G448" s="39">
        <f>SUM(G446:G447)</f>
        <v>6846839.29</v>
      </c>
      <c r="H448" s="28"/>
      <c r="I448" s="34"/>
      <c r="J448" s="21">
        <f t="shared" ref="J448" si="3">SUM(J446:J447)</f>
        <v>6275747.6399999997</v>
      </c>
    </row>
    <row r="449" spans="1:12" s="56" customFormat="1" ht="46.5" customHeight="1" x14ac:dyDescent="0.25">
      <c r="A449" s="183">
        <v>4</v>
      </c>
      <c r="B449" s="242" t="s">
        <v>126</v>
      </c>
      <c r="C449" s="185" t="s">
        <v>24</v>
      </c>
      <c r="D449" s="175">
        <v>4680452.21</v>
      </c>
      <c r="E449" s="185" t="s">
        <v>466</v>
      </c>
      <c r="F449" s="185" t="s">
        <v>366</v>
      </c>
      <c r="G449" s="189">
        <v>6402753.3600000003</v>
      </c>
      <c r="H449" s="187">
        <v>42993</v>
      </c>
      <c r="I449" s="187">
        <v>43027</v>
      </c>
      <c r="J449" s="175">
        <v>4680452.21</v>
      </c>
      <c r="K449" s="7"/>
      <c r="L449" s="7"/>
    </row>
    <row r="450" spans="1:12" ht="17.25" outlineLevel="1" thickBot="1" x14ac:dyDescent="0.3">
      <c r="A450" s="142" t="s">
        <v>27</v>
      </c>
      <c r="B450" s="143"/>
      <c r="C450" s="28"/>
      <c r="D450" s="21">
        <f>SUM(D449:D449)</f>
        <v>4680452.21</v>
      </c>
      <c r="E450" s="28"/>
      <c r="F450" s="28"/>
      <c r="G450" s="39">
        <f>SUM(G449:G449)</f>
        <v>6402753.3600000003</v>
      </c>
      <c r="H450" s="28"/>
      <c r="I450" s="20"/>
      <c r="J450" s="21">
        <f>SUM(J449:J449)</f>
        <v>4680452.21</v>
      </c>
    </row>
    <row r="451" spans="1:12" s="56" customFormat="1" ht="16.5" customHeight="1" x14ac:dyDescent="0.25">
      <c r="A451" s="169">
        <v>5</v>
      </c>
      <c r="B451" s="234" t="s">
        <v>124</v>
      </c>
      <c r="C451" s="185" t="s">
        <v>12</v>
      </c>
      <c r="D451" s="175">
        <v>4285931.0999999996</v>
      </c>
      <c r="E451" s="172" t="s">
        <v>456</v>
      </c>
      <c r="F451" s="172" t="s">
        <v>378</v>
      </c>
      <c r="G451" s="233">
        <v>49784428.132022753</v>
      </c>
      <c r="H451" s="174">
        <v>43060</v>
      </c>
      <c r="I451" s="174">
        <v>42992</v>
      </c>
      <c r="J451" s="175">
        <v>4285931.0999999996</v>
      </c>
      <c r="K451" s="7"/>
      <c r="L451" s="7"/>
    </row>
    <row r="452" spans="1:12" ht="16.5" outlineLevel="1" x14ac:dyDescent="0.25">
      <c r="A452" s="176"/>
      <c r="B452" s="207"/>
      <c r="C452" s="38" t="s">
        <v>9</v>
      </c>
      <c r="D452" s="57">
        <v>3729312.12</v>
      </c>
      <c r="E452" s="179"/>
      <c r="F452" s="179"/>
      <c r="G452" s="131"/>
      <c r="H452" s="140"/>
      <c r="I452" s="140"/>
      <c r="J452" s="57">
        <v>3729312.12</v>
      </c>
    </row>
    <row r="453" spans="1:12" ht="16.5" outlineLevel="1" x14ac:dyDescent="0.25">
      <c r="A453" s="176"/>
      <c r="B453" s="207"/>
      <c r="C453" s="38" t="s">
        <v>10</v>
      </c>
      <c r="D453" s="57">
        <v>2235177.2400000002</v>
      </c>
      <c r="E453" s="179"/>
      <c r="F453" s="179"/>
      <c r="G453" s="131"/>
      <c r="H453" s="140"/>
      <c r="I453" s="141"/>
      <c r="J453" s="57">
        <v>2235177.2400000002</v>
      </c>
    </row>
    <row r="454" spans="1:12" ht="16.5" outlineLevel="1" x14ac:dyDescent="0.25">
      <c r="A454" s="176"/>
      <c r="B454" s="207"/>
      <c r="C454" s="38" t="s">
        <v>23</v>
      </c>
      <c r="D454" s="57">
        <v>7942518.6399999997</v>
      </c>
      <c r="E454" s="179"/>
      <c r="F454" s="179"/>
      <c r="G454" s="131"/>
      <c r="H454" s="140"/>
      <c r="I454" s="59">
        <v>42969</v>
      </c>
      <c r="J454" s="57">
        <v>7942518.6399999997</v>
      </c>
    </row>
    <row r="455" spans="1:12" ht="57" customHeight="1" outlineLevel="1" x14ac:dyDescent="0.25">
      <c r="A455" s="176"/>
      <c r="B455" s="207"/>
      <c r="C455" s="38" t="s">
        <v>24</v>
      </c>
      <c r="D455" s="57">
        <v>33714302.740000002</v>
      </c>
      <c r="E455" s="181"/>
      <c r="F455" s="181"/>
      <c r="G455" s="132"/>
      <c r="H455" s="141"/>
      <c r="I455" s="272">
        <v>43060</v>
      </c>
      <c r="J455" s="348">
        <v>33714302.740000002</v>
      </c>
    </row>
    <row r="456" spans="1:12" ht="17.25" outlineLevel="1" thickBot="1" x14ac:dyDescent="0.3">
      <c r="A456" s="142" t="s">
        <v>27</v>
      </c>
      <c r="B456" s="143"/>
      <c r="C456" s="28"/>
      <c r="D456" s="21">
        <f>SUM(D451:D455)</f>
        <v>51907241.840000004</v>
      </c>
      <c r="E456" s="28"/>
      <c r="F456" s="28"/>
      <c r="G456" s="39">
        <f>SUM(G451:G455)</f>
        <v>49784428.132022753</v>
      </c>
      <c r="H456" s="28"/>
      <c r="I456" s="20"/>
      <c r="J456" s="21">
        <f>SUM(J451:J455)</f>
        <v>51907241.840000004</v>
      </c>
    </row>
    <row r="457" spans="1:12" s="56" customFormat="1" ht="38.25" customHeight="1" x14ac:dyDescent="0.25">
      <c r="A457" s="197">
        <v>6</v>
      </c>
      <c r="B457" s="198" t="s">
        <v>192</v>
      </c>
      <c r="C457" s="185" t="s">
        <v>23</v>
      </c>
      <c r="D457" s="175">
        <v>2879302</v>
      </c>
      <c r="E457" s="249" t="s">
        <v>533</v>
      </c>
      <c r="F457" s="185" t="s">
        <v>462</v>
      </c>
      <c r="G457" s="189">
        <v>3173233.87</v>
      </c>
      <c r="H457" s="187">
        <v>43028</v>
      </c>
      <c r="I457" s="187">
        <v>42763</v>
      </c>
      <c r="J457" s="175">
        <v>2879302</v>
      </c>
      <c r="K457" s="7"/>
      <c r="L457" s="7"/>
    </row>
    <row r="458" spans="1:12" s="56" customFormat="1" ht="16.5" x14ac:dyDescent="0.25">
      <c r="A458" s="191"/>
      <c r="B458" s="200"/>
      <c r="C458" s="38" t="s">
        <v>11</v>
      </c>
      <c r="D458" s="57"/>
      <c r="E458" s="64"/>
      <c r="F458" s="38"/>
      <c r="G458" s="57"/>
      <c r="H458" s="59"/>
      <c r="I458" s="349"/>
      <c r="J458" s="57"/>
      <c r="K458" s="7"/>
      <c r="L458" s="7"/>
    </row>
    <row r="459" spans="1:12" ht="17.25" outlineLevel="1" thickBot="1" x14ac:dyDescent="0.3">
      <c r="A459" s="144" t="s">
        <v>27</v>
      </c>
      <c r="B459" s="145"/>
      <c r="C459" s="29"/>
      <c r="D459" s="21">
        <f>SUM(D457:D458)</f>
        <v>2879302</v>
      </c>
      <c r="E459" s="29"/>
      <c r="F459" s="29"/>
      <c r="G459" s="39">
        <f>SUM(G457:G458)</f>
        <v>3173233.87</v>
      </c>
      <c r="H459" s="29"/>
      <c r="I459" s="125"/>
      <c r="J459" s="21">
        <f>SUM(J457:J458)</f>
        <v>2879302</v>
      </c>
    </row>
    <row r="460" spans="1:12" s="56" customFormat="1" ht="41.25" customHeight="1" x14ac:dyDescent="0.25">
      <c r="A460" s="169">
        <v>7</v>
      </c>
      <c r="B460" s="234" t="s">
        <v>193</v>
      </c>
      <c r="C460" s="185" t="s">
        <v>23</v>
      </c>
      <c r="D460" s="175">
        <v>2871013.82</v>
      </c>
      <c r="E460" s="249" t="s">
        <v>533</v>
      </c>
      <c r="F460" s="185" t="s">
        <v>462</v>
      </c>
      <c r="G460" s="189">
        <v>3177028.09</v>
      </c>
      <c r="H460" s="187">
        <v>43028</v>
      </c>
      <c r="I460" s="187">
        <v>42763</v>
      </c>
      <c r="J460" s="175">
        <v>2871013.82</v>
      </c>
      <c r="K460" s="7"/>
      <c r="L460" s="7"/>
    </row>
    <row r="461" spans="1:12" ht="18" customHeight="1" outlineLevel="1" x14ac:dyDescent="0.25">
      <c r="A461" s="176"/>
      <c r="B461" s="207"/>
      <c r="C461" s="38" t="s">
        <v>11</v>
      </c>
      <c r="D461" s="178"/>
      <c r="E461" s="64"/>
      <c r="F461" s="38"/>
      <c r="G461" s="223"/>
      <c r="H461" s="59"/>
      <c r="I461" s="59"/>
      <c r="J461" s="57"/>
    </row>
    <row r="462" spans="1:12" ht="17.25" outlineLevel="1" thickBot="1" x14ac:dyDescent="0.3">
      <c r="A462" s="142" t="s">
        <v>27</v>
      </c>
      <c r="B462" s="143"/>
      <c r="C462" s="28"/>
      <c r="D462" s="21">
        <f>SUM(D460:D461)</f>
        <v>2871013.82</v>
      </c>
      <c r="E462" s="28"/>
      <c r="F462" s="28"/>
      <c r="G462" s="39">
        <f>SUM(G460:G461)</f>
        <v>3177028.09</v>
      </c>
      <c r="H462" s="28"/>
      <c r="I462" s="34"/>
      <c r="J462" s="21">
        <f t="shared" ref="J462" si="4">SUM(J460:J461)</f>
        <v>2871013.82</v>
      </c>
    </row>
    <row r="463" spans="1:12" s="56" customFormat="1" ht="35.25" customHeight="1" x14ac:dyDescent="0.25">
      <c r="A463" s="350">
        <v>8</v>
      </c>
      <c r="B463" s="351" t="s">
        <v>125</v>
      </c>
      <c r="C463" s="185" t="s">
        <v>23</v>
      </c>
      <c r="D463" s="175">
        <v>2954152.22</v>
      </c>
      <c r="E463" s="230" t="s">
        <v>461</v>
      </c>
      <c r="F463" s="185" t="s">
        <v>462</v>
      </c>
      <c r="G463" s="352">
        <v>3475938.3699999982</v>
      </c>
      <c r="H463" s="187">
        <v>42998</v>
      </c>
      <c r="I463" s="187">
        <v>42957</v>
      </c>
      <c r="J463" s="175">
        <v>2954152.22</v>
      </c>
      <c r="K463" s="7"/>
      <c r="L463" s="7"/>
    </row>
    <row r="464" spans="1:12" ht="17.25" outlineLevel="1" thickBot="1" x14ac:dyDescent="0.3">
      <c r="A464" s="142" t="s">
        <v>27</v>
      </c>
      <c r="B464" s="143"/>
      <c r="C464" s="28"/>
      <c r="D464" s="21">
        <f>SUM(D463:D463)</f>
        <v>2954152.22</v>
      </c>
      <c r="E464" s="28"/>
      <c r="F464" s="28"/>
      <c r="G464" s="39">
        <f>SUM(G463:G463)</f>
        <v>3475938.3699999982</v>
      </c>
      <c r="H464" s="28"/>
      <c r="I464" s="34"/>
      <c r="J464" s="21">
        <f>SUM(J463:J463)</f>
        <v>2954152.22</v>
      </c>
    </row>
    <row r="465" spans="1:12" s="56" customFormat="1" ht="23.25" customHeight="1" x14ac:dyDescent="0.25">
      <c r="A465" s="197">
        <v>9</v>
      </c>
      <c r="B465" s="198" t="s">
        <v>127</v>
      </c>
      <c r="C465" s="185" t="s">
        <v>12</v>
      </c>
      <c r="D465" s="175">
        <v>1056766.7</v>
      </c>
      <c r="E465" s="172" t="s">
        <v>429</v>
      </c>
      <c r="F465" s="172" t="s">
        <v>378</v>
      </c>
      <c r="G465" s="233">
        <v>4194677.724548297</v>
      </c>
      <c r="H465" s="174">
        <v>42980</v>
      </c>
      <c r="I465" s="174">
        <v>42942</v>
      </c>
      <c r="J465" s="175">
        <v>1056766.7</v>
      </c>
      <c r="K465" s="7"/>
      <c r="L465" s="7"/>
    </row>
    <row r="466" spans="1:12" ht="16.5" outlineLevel="1" x14ac:dyDescent="0.25">
      <c r="A466" s="325"/>
      <c r="B466" s="323"/>
      <c r="C466" s="235" t="s">
        <v>9</v>
      </c>
      <c r="D466" s="178">
        <v>619921.26</v>
      </c>
      <c r="E466" s="179"/>
      <c r="F466" s="179"/>
      <c r="G466" s="131"/>
      <c r="H466" s="140"/>
      <c r="I466" s="140"/>
      <c r="J466" s="57">
        <v>619921.26</v>
      </c>
    </row>
    <row r="467" spans="1:12" ht="16.5" outlineLevel="1" x14ac:dyDescent="0.25">
      <c r="A467" s="325"/>
      <c r="B467" s="323"/>
      <c r="C467" s="339" t="s">
        <v>10</v>
      </c>
      <c r="D467" s="281">
        <v>419510.06</v>
      </c>
      <c r="E467" s="179"/>
      <c r="F467" s="179"/>
      <c r="G467" s="131"/>
      <c r="H467" s="140"/>
      <c r="I467" s="141"/>
      <c r="J467" s="112">
        <v>419510.06</v>
      </c>
    </row>
    <row r="468" spans="1:12" ht="30.75" customHeight="1" outlineLevel="1" x14ac:dyDescent="0.25">
      <c r="A468" s="191"/>
      <c r="B468" s="200"/>
      <c r="C468" s="339" t="s">
        <v>25</v>
      </c>
      <c r="D468" s="281">
        <v>1380091.42</v>
      </c>
      <c r="E468" s="181"/>
      <c r="F468" s="181"/>
      <c r="G468" s="132"/>
      <c r="H468" s="141"/>
      <c r="I468" s="115">
        <v>42979</v>
      </c>
      <c r="J468" s="112">
        <v>1380091.42</v>
      </c>
    </row>
    <row r="469" spans="1:12" ht="17.25" outlineLevel="1" thickBot="1" x14ac:dyDescent="0.3">
      <c r="A469" s="142" t="s">
        <v>27</v>
      </c>
      <c r="B469" s="143"/>
      <c r="C469" s="28"/>
      <c r="D469" s="21">
        <f>SUM(D465:D468)</f>
        <v>3476289.44</v>
      </c>
      <c r="E469" s="28"/>
      <c r="F469" s="28"/>
      <c r="G469" s="39">
        <f>SUM(G465)</f>
        <v>4194677.724548297</v>
      </c>
      <c r="H469" s="28"/>
      <c r="I469" s="34"/>
      <c r="J469" s="21">
        <f>SUM(J465:J468)</f>
        <v>3476289.44</v>
      </c>
    </row>
    <row r="470" spans="1:12" s="56" customFormat="1" ht="18.75" customHeight="1" x14ac:dyDescent="0.25">
      <c r="A470" s="197">
        <v>10</v>
      </c>
      <c r="B470" s="198" t="s">
        <v>128</v>
      </c>
      <c r="C470" s="185" t="s">
        <v>12</v>
      </c>
      <c r="D470" s="175">
        <v>952425.2</v>
      </c>
      <c r="E470" s="172" t="s">
        <v>429</v>
      </c>
      <c r="F470" s="172" t="s">
        <v>378</v>
      </c>
      <c r="G470" s="233">
        <v>3672949.9908802276</v>
      </c>
      <c r="H470" s="174">
        <v>42980</v>
      </c>
      <c r="I470" s="174">
        <v>42978</v>
      </c>
      <c r="J470" s="175">
        <v>952425.2</v>
      </c>
      <c r="K470" s="7"/>
      <c r="L470" s="7"/>
    </row>
    <row r="471" spans="1:12" ht="16.5" outlineLevel="1" x14ac:dyDescent="0.25">
      <c r="A471" s="325"/>
      <c r="B471" s="323"/>
      <c r="C471" s="235" t="s">
        <v>9</v>
      </c>
      <c r="D471" s="178">
        <v>338911.34</v>
      </c>
      <c r="E471" s="179"/>
      <c r="F471" s="179"/>
      <c r="G471" s="131"/>
      <c r="H471" s="140"/>
      <c r="I471" s="140"/>
      <c r="J471" s="57">
        <v>338911.34</v>
      </c>
    </row>
    <row r="472" spans="1:12" ht="16.5" outlineLevel="1" x14ac:dyDescent="0.25">
      <c r="A472" s="325"/>
      <c r="B472" s="323"/>
      <c r="C472" s="339" t="s">
        <v>10</v>
      </c>
      <c r="D472" s="281">
        <v>337937.84</v>
      </c>
      <c r="E472" s="179"/>
      <c r="F472" s="179"/>
      <c r="G472" s="131"/>
      <c r="H472" s="140"/>
      <c r="I472" s="141"/>
      <c r="J472" s="112">
        <v>337937.84</v>
      </c>
    </row>
    <row r="473" spans="1:12" ht="32.25" customHeight="1" outlineLevel="1" x14ac:dyDescent="0.25">
      <c r="A473" s="191"/>
      <c r="B473" s="200"/>
      <c r="C473" s="339" t="s">
        <v>25</v>
      </c>
      <c r="D473" s="281">
        <v>1662093.72</v>
      </c>
      <c r="E473" s="181"/>
      <c r="F473" s="181"/>
      <c r="G473" s="132"/>
      <c r="H473" s="141"/>
      <c r="I473" s="115">
        <v>42979</v>
      </c>
      <c r="J473" s="112">
        <v>1662093.72</v>
      </c>
    </row>
    <row r="474" spans="1:12" ht="17.25" outlineLevel="1" thickBot="1" x14ac:dyDescent="0.3">
      <c r="A474" s="142" t="s">
        <v>27</v>
      </c>
      <c r="B474" s="143"/>
      <c r="C474" s="28"/>
      <c r="D474" s="21">
        <f>SUM(D470:D473)</f>
        <v>3291368.1</v>
      </c>
      <c r="E474" s="28"/>
      <c r="F474" s="28"/>
      <c r="G474" s="39">
        <f>SUM(G470)</f>
        <v>3672949.9908802276</v>
      </c>
      <c r="H474" s="28"/>
      <c r="I474" s="34"/>
      <c r="J474" s="21">
        <f>SUM(J470:J473)</f>
        <v>3291368.1</v>
      </c>
    </row>
    <row r="475" spans="1:12" ht="35.25" customHeight="1" outlineLevel="1" x14ac:dyDescent="0.25">
      <c r="A475" s="325">
        <v>11</v>
      </c>
      <c r="B475" s="208" t="s">
        <v>129</v>
      </c>
      <c r="C475" s="230" t="s">
        <v>12</v>
      </c>
      <c r="D475" s="114">
        <v>881283</v>
      </c>
      <c r="E475" s="172" t="s">
        <v>429</v>
      </c>
      <c r="F475" s="172" t="s">
        <v>378</v>
      </c>
      <c r="G475" s="233">
        <v>3263315.6492773737</v>
      </c>
      <c r="H475" s="174">
        <v>42980</v>
      </c>
      <c r="I475" s="174">
        <v>42978</v>
      </c>
      <c r="J475" s="114">
        <v>881283</v>
      </c>
    </row>
    <row r="476" spans="1:12" ht="17.25" customHeight="1" outlineLevel="1" x14ac:dyDescent="0.25">
      <c r="A476" s="325"/>
      <c r="B476" s="208"/>
      <c r="C476" s="235" t="s">
        <v>9</v>
      </c>
      <c r="D476" s="57">
        <v>563382.74</v>
      </c>
      <c r="E476" s="179"/>
      <c r="F476" s="179"/>
      <c r="G476" s="131"/>
      <c r="H476" s="140"/>
      <c r="I476" s="140"/>
      <c r="J476" s="57">
        <v>563382.74</v>
      </c>
    </row>
    <row r="477" spans="1:12" ht="19.5" customHeight="1" outlineLevel="1" x14ac:dyDescent="0.25">
      <c r="A477" s="325"/>
      <c r="B477" s="208"/>
      <c r="C477" s="339" t="s">
        <v>10</v>
      </c>
      <c r="D477" s="57">
        <v>376836.54</v>
      </c>
      <c r="E477" s="179"/>
      <c r="F477" s="179"/>
      <c r="G477" s="131"/>
      <c r="H477" s="140"/>
      <c r="I477" s="141"/>
      <c r="J477" s="57">
        <v>376836.54</v>
      </c>
    </row>
    <row r="478" spans="1:12" ht="30" customHeight="1" outlineLevel="1" x14ac:dyDescent="0.25">
      <c r="A478" s="191"/>
      <c r="B478" s="192"/>
      <c r="C478" s="339" t="s">
        <v>25</v>
      </c>
      <c r="D478" s="57">
        <v>890503.52</v>
      </c>
      <c r="E478" s="181"/>
      <c r="F478" s="181"/>
      <c r="G478" s="132"/>
      <c r="H478" s="141"/>
      <c r="I478" s="59">
        <v>42968</v>
      </c>
      <c r="J478" s="57">
        <v>890503.52</v>
      </c>
    </row>
    <row r="479" spans="1:12" ht="17.25" outlineLevel="1" thickBot="1" x14ac:dyDescent="0.3">
      <c r="A479" s="142" t="s">
        <v>27</v>
      </c>
      <c r="B479" s="143"/>
      <c r="C479" s="28"/>
      <c r="D479" s="21">
        <f>SUM(D475:D478)</f>
        <v>2712005.8</v>
      </c>
      <c r="E479" s="28"/>
      <c r="F479" s="28"/>
      <c r="G479" s="21">
        <f>G475</f>
        <v>3263315.6492773737</v>
      </c>
      <c r="H479" s="28"/>
      <c r="I479" s="34"/>
      <c r="J479" s="21">
        <f>SUM(J475:J478)</f>
        <v>2712005.8</v>
      </c>
    </row>
    <row r="480" spans="1:12" s="56" customFormat="1" ht="31.5" customHeight="1" x14ac:dyDescent="0.25">
      <c r="A480" s="197">
        <v>12</v>
      </c>
      <c r="B480" s="198" t="s">
        <v>130</v>
      </c>
      <c r="C480" s="230" t="s">
        <v>12</v>
      </c>
      <c r="D480" s="114">
        <v>951117.76</v>
      </c>
      <c r="E480" s="172" t="s">
        <v>429</v>
      </c>
      <c r="F480" s="172" t="s">
        <v>378</v>
      </c>
      <c r="G480" s="233">
        <v>3750508.583633713</v>
      </c>
      <c r="H480" s="174">
        <v>42980</v>
      </c>
      <c r="I480" s="174">
        <v>42942</v>
      </c>
      <c r="J480" s="114">
        <v>951117.76</v>
      </c>
      <c r="K480" s="7"/>
      <c r="L480" s="7"/>
    </row>
    <row r="481" spans="1:12" ht="16.5" outlineLevel="1" x14ac:dyDescent="0.25">
      <c r="A481" s="325"/>
      <c r="B481" s="323"/>
      <c r="C481" s="235" t="s">
        <v>9</v>
      </c>
      <c r="D481" s="178">
        <v>414947</v>
      </c>
      <c r="E481" s="179"/>
      <c r="F481" s="179"/>
      <c r="G481" s="131"/>
      <c r="H481" s="140"/>
      <c r="I481" s="140"/>
      <c r="J481" s="57">
        <v>414947</v>
      </c>
    </row>
    <row r="482" spans="1:12" ht="16.5" outlineLevel="1" x14ac:dyDescent="0.25">
      <c r="A482" s="325"/>
      <c r="B482" s="323"/>
      <c r="C482" s="339" t="s">
        <v>10</v>
      </c>
      <c r="D482" s="281">
        <v>337937.84</v>
      </c>
      <c r="E482" s="179"/>
      <c r="F482" s="179"/>
      <c r="G482" s="131"/>
      <c r="H482" s="140"/>
      <c r="I482" s="141"/>
      <c r="J482" s="112">
        <v>337937.84</v>
      </c>
    </row>
    <row r="483" spans="1:12" ht="30" customHeight="1" outlineLevel="1" x14ac:dyDescent="0.25">
      <c r="A483" s="191"/>
      <c r="B483" s="200"/>
      <c r="C483" s="339" t="s">
        <v>25</v>
      </c>
      <c r="D483" s="281">
        <v>1662093.72</v>
      </c>
      <c r="E483" s="181"/>
      <c r="F483" s="181"/>
      <c r="G483" s="132"/>
      <c r="H483" s="141"/>
      <c r="I483" s="115">
        <v>42968</v>
      </c>
      <c r="J483" s="112">
        <v>1662093.72</v>
      </c>
    </row>
    <row r="484" spans="1:12" ht="17.25" outlineLevel="1" thickBot="1" x14ac:dyDescent="0.3">
      <c r="A484" s="142" t="s">
        <v>27</v>
      </c>
      <c r="B484" s="143"/>
      <c r="C484" s="28"/>
      <c r="D484" s="21">
        <f>SUM(D480:D483)</f>
        <v>3366096.3200000003</v>
      </c>
      <c r="E484" s="28"/>
      <c r="F484" s="28"/>
      <c r="G484" s="39">
        <f>SUM(G480:G481)</f>
        <v>3750508.583633713</v>
      </c>
      <c r="H484" s="28"/>
      <c r="I484" s="34"/>
      <c r="J484" s="21">
        <f>SUM(J480:J483)</f>
        <v>3366096.3200000003</v>
      </c>
    </row>
    <row r="485" spans="1:12" s="56" customFormat="1" ht="34.5" customHeight="1" x14ac:dyDescent="0.25">
      <c r="A485" s="197">
        <v>13</v>
      </c>
      <c r="B485" s="198" t="s">
        <v>131</v>
      </c>
      <c r="C485" s="230" t="s">
        <v>12</v>
      </c>
      <c r="D485" s="175">
        <v>1274221.82</v>
      </c>
      <c r="E485" s="172" t="s">
        <v>429</v>
      </c>
      <c r="F485" s="172" t="s">
        <v>378</v>
      </c>
      <c r="G485" s="233">
        <v>4533429.1097242516</v>
      </c>
      <c r="H485" s="174">
        <v>42980</v>
      </c>
      <c r="I485" s="174">
        <v>42942</v>
      </c>
      <c r="J485" s="175">
        <v>1274221.82</v>
      </c>
      <c r="K485" s="7"/>
      <c r="L485" s="7"/>
    </row>
    <row r="486" spans="1:12" ht="16.5" outlineLevel="1" x14ac:dyDescent="0.25">
      <c r="A486" s="325"/>
      <c r="B486" s="323"/>
      <c r="C486" s="235" t="s">
        <v>9</v>
      </c>
      <c r="D486" s="178">
        <v>705273.02</v>
      </c>
      <c r="E486" s="179"/>
      <c r="F486" s="179"/>
      <c r="G486" s="131"/>
      <c r="H486" s="140"/>
      <c r="I486" s="140"/>
      <c r="J486" s="57">
        <v>705273.02</v>
      </c>
    </row>
    <row r="487" spans="1:12" ht="16.5" outlineLevel="1" x14ac:dyDescent="0.25">
      <c r="A487" s="325"/>
      <c r="B487" s="323"/>
      <c r="C487" s="339" t="s">
        <v>10</v>
      </c>
      <c r="D487" s="281">
        <v>628706.36</v>
      </c>
      <c r="E487" s="179"/>
      <c r="F487" s="179"/>
      <c r="G487" s="131"/>
      <c r="H487" s="140"/>
      <c r="I487" s="141"/>
      <c r="J487" s="112">
        <v>628706.36</v>
      </c>
    </row>
    <row r="488" spans="1:12" ht="33" customHeight="1" outlineLevel="1" x14ac:dyDescent="0.25">
      <c r="A488" s="191"/>
      <c r="B488" s="200"/>
      <c r="C488" s="339" t="s">
        <v>25</v>
      </c>
      <c r="D488" s="281">
        <v>1521866.06</v>
      </c>
      <c r="E488" s="181"/>
      <c r="F488" s="181"/>
      <c r="G488" s="132"/>
      <c r="H488" s="141"/>
      <c r="I488" s="115">
        <v>42979</v>
      </c>
      <c r="J488" s="112">
        <v>1521866.06</v>
      </c>
    </row>
    <row r="489" spans="1:12" ht="17.25" outlineLevel="1" thickBot="1" x14ac:dyDescent="0.3">
      <c r="A489" s="142" t="s">
        <v>27</v>
      </c>
      <c r="B489" s="143"/>
      <c r="C489" s="28"/>
      <c r="D489" s="21">
        <f>SUM(D485:D488)</f>
        <v>4130067.2600000002</v>
      </c>
      <c r="E489" s="28"/>
      <c r="F489" s="28"/>
      <c r="G489" s="39">
        <f>SUM(G485:G486)</f>
        <v>4533429.1097242516</v>
      </c>
      <c r="H489" s="28"/>
      <c r="I489" s="34"/>
      <c r="J489" s="21">
        <f>SUM(J485:J488)</f>
        <v>4130067.2600000002</v>
      </c>
    </row>
    <row r="490" spans="1:12" s="56" customFormat="1" ht="33" customHeight="1" x14ac:dyDescent="0.25">
      <c r="A490" s="197">
        <v>14</v>
      </c>
      <c r="B490" s="198" t="s">
        <v>132</v>
      </c>
      <c r="C490" s="230" t="s">
        <v>12</v>
      </c>
      <c r="D490" s="175">
        <v>894979.26</v>
      </c>
      <c r="E490" s="172" t="s">
        <v>429</v>
      </c>
      <c r="F490" s="172" t="s">
        <v>378</v>
      </c>
      <c r="G490" s="233">
        <v>3273191.9297285154</v>
      </c>
      <c r="H490" s="174">
        <v>42980</v>
      </c>
      <c r="I490" s="174">
        <v>42942</v>
      </c>
      <c r="J490" s="175">
        <v>894979.26</v>
      </c>
      <c r="K490" s="7"/>
      <c r="L490" s="7"/>
    </row>
    <row r="491" spans="1:12" ht="16.5" outlineLevel="1" x14ac:dyDescent="0.25">
      <c r="A491" s="325"/>
      <c r="B491" s="323"/>
      <c r="C491" s="235" t="s">
        <v>9</v>
      </c>
      <c r="D491" s="178">
        <v>509588.9</v>
      </c>
      <c r="E491" s="179"/>
      <c r="F491" s="179"/>
      <c r="G491" s="131"/>
      <c r="H491" s="140"/>
      <c r="I491" s="140"/>
      <c r="J491" s="57">
        <v>509588.9</v>
      </c>
    </row>
    <row r="492" spans="1:12" ht="16.5" outlineLevel="1" x14ac:dyDescent="0.25">
      <c r="A492" s="325"/>
      <c r="B492" s="323"/>
      <c r="C492" s="339" t="s">
        <v>10</v>
      </c>
      <c r="D492" s="281">
        <v>358459.22</v>
      </c>
      <c r="E492" s="179"/>
      <c r="F492" s="179"/>
      <c r="G492" s="131"/>
      <c r="H492" s="140"/>
      <c r="I492" s="141"/>
      <c r="J492" s="112">
        <v>358459.22</v>
      </c>
    </row>
    <row r="493" spans="1:12" ht="30.75" customHeight="1" outlineLevel="1" x14ac:dyDescent="0.25">
      <c r="A493" s="191"/>
      <c r="B493" s="200"/>
      <c r="C493" s="339" t="s">
        <v>25</v>
      </c>
      <c r="D493" s="281">
        <v>908675.52</v>
      </c>
      <c r="E493" s="181"/>
      <c r="F493" s="181"/>
      <c r="G493" s="132"/>
      <c r="H493" s="141"/>
      <c r="I493" s="115">
        <v>42968</v>
      </c>
      <c r="J493" s="112">
        <v>908675.52</v>
      </c>
    </row>
    <row r="494" spans="1:12" ht="17.25" outlineLevel="1" thickBot="1" x14ac:dyDescent="0.3">
      <c r="A494" s="142" t="s">
        <v>27</v>
      </c>
      <c r="B494" s="143"/>
      <c r="C494" s="28"/>
      <c r="D494" s="21">
        <f>SUM(D490:D493)</f>
        <v>2671702.9000000004</v>
      </c>
      <c r="E494" s="28"/>
      <c r="F494" s="28"/>
      <c r="G494" s="39">
        <f>SUM(G490:G491)</f>
        <v>3273191.9297285154</v>
      </c>
      <c r="H494" s="28"/>
      <c r="I494" s="34"/>
      <c r="J494" s="21">
        <f>SUM(J490:J493)</f>
        <v>2671702.9000000004</v>
      </c>
    </row>
    <row r="495" spans="1:12" s="56" customFormat="1" ht="39.75" customHeight="1" x14ac:dyDescent="0.25">
      <c r="A495" s="325">
        <v>15</v>
      </c>
      <c r="B495" s="208" t="s">
        <v>133</v>
      </c>
      <c r="C495" s="230" t="s">
        <v>12</v>
      </c>
      <c r="D495" s="114">
        <v>908671.98</v>
      </c>
      <c r="E495" s="172" t="s">
        <v>429</v>
      </c>
      <c r="F495" s="172" t="s">
        <v>378</v>
      </c>
      <c r="G495" s="233">
        <v>3254178.5464315889</v>
      </c>
      <c r="H495" s="174">
        <v>42980</v>
      </c>
      <c r="I495" s="174">
        <v>42942</v>
      </c>
      <c r="J495" s="114">
        <v>908671.98</v>
      </c>
      <c r="K495" s="7"/>
      <c r="L495" s="7"/>
    </row>
    <row r="496" spans="1:12" s="56" customFormat="1" ht="17.25" customHeight="1" x14ac:dyDescent="0.25">
      <c r="A496" s="325"/>
      <c r="B496" s="208"/>
      <c r="C496" s="235" t="s">
        <v>9</v>
      </c>
      <c r="D496" s="57">
        <v>424200.56</v>
      </c>
      <c r="E496" s="179"/>
      <c r="F496" s="179"/>
      <c r="G496" s="131"/>
      <c r="H496" s="140"/>
      <c r="I496" s="140"/>
      <c r="J496" s="57">
        <v>424200.56</v>
      </c>
      <c r="K496" s="7"/>
      <c r="L496" s="7"/>
    </row>
    <row r="497" spans="1:12" s="56" customFormat="1" ht="23.25" customHeight="1" x14ac:dyDescent="0.25">
      <c r="A497" s="325"/>
      <c r="B497" s="208"/>
      <c r="C497" s="339" t="s">
        <v>10</v>
      </c>
      <c r="D497" s="57">
        <v>307654.32</v>
      </c>
      <c r="E497" s="179"/>
      <c r="F497" s="179"/>
      <c r="G497" s="131"/>
      <c r="H497" s="140"/>
      <c r="I497" s="141"/>
      <c r="J497" s="57">
        <v>307654.32</v>
      </c>
      <c r="K497" s="7"/>
      <c r="L497" s="7"/>
    </row>
    <row r="498" spans="1:12" s="56" customFormat="1" ht="32.25" customHeight="1" x14ac:dyDescent="0.25">
      <c r="A498" s="191"/>
      <c r="B498" s="192"/>
      <c r="C498" s="339" t="s">
        <v>25</v>
      </c>
      <c r="D498" s="57">
        <v>881544.96</v>
      </c>
      <c r="E498" s="181"/>
      <c r="F498" s="181"/>
      <c r="G498" s="132"/>
      <c r="H498" s="141"/>
      <c r="I498" s="59">
        <v>42968</v>
      </c>
      <c r="J498" s="57">
        <v>881544.96</v>
      </c>
      <c r="K498" s="7"/>
      <c r="L498" s="7"/>
    </row>
    <row r="499" spans="1:12" ht="17.25" outlineLevel="1" thickBot="1" x14ac:dyDescent="0.3">
      <c r="A499" s="144" t="s">
        <v>27</v>
      </c>
      <c r="B499" s="145"/>
      <c r="C499" s="29"/>
      <c r="D499" s="21">
        <f>SUM(D495:D498)</f>
        <v>2522071.8200000003</v>
      </c>
      <c r="E499" s="29"/>
      <c r="F499" s="29"/>
      <c r="G499" s="39">
        <f>SUM(G495:G495)</f>
        <v>3254178.5464315889</v>
      </c>
      <c r="H499" s="29"/>
      <c r="I499" s="125"/>
      <c r="J499" s="21">
        <f>SUM(J495:J498)</f>
        <v>2522071.8200000003</v>
      </c>
    </row>
    <row r="500" spans="1:12" s="4" customFormat="1" ht="19.5" customHeight="1" outlineLevel="1" x14ac:dyDescent="0.25">
      <c r="A500" s="285"/>
      <c r="B500" s="347" t="s">
        <v>164</v>
      </c>
      <c r="C500" s="315"/>
      <c r="D500" s="287">
        <v>1500000</v>
      </c>
      <c r="E500" s="73"/>
      <c r="F500" s="72"/>
      <c r="G500" s="316"/>
      <c r="H500" s="74"/>
      <c r="I500" s="35"/>
      <c r="J500" s="287"/>
      <c r="K500" s="1"/>
      <c r="L500" s="1"/>
    </row>
    <row r="501" spans="1:12" s="71" customFormat="1" ht="31.5" customHeight="1" outlineLevel="1" x14ac:dyDescent="0.25">
      <c r="A501" s="105">
        <v>1</v>
      </c>
      <c r="B501" s="211" t="s">
        <v>629</v>
      </c>
      <c r="C501" s="38" t="s">
        <v>11</v>
      </c>
      <c r="D501" s="94"/>
      <c r="E501" s="133" t="s">
        <v>742</v>
      </c>
      <c r="F501" s="130" t="s">
        <v>593</v>
      </c>
      <c r="G501" s="94">
        <v>296813.37679999997</v>
      </c>
      <c r="H501" s="139">
        <v>43015</v>
      </c>
      <c r="I501" s="136"/>
      <c r="J501" s="178">
        <v>296813.38000000006</v>
      </c>
    </row>
    <row r="502" spans="1:12" s="71" customFormat="1" ht="31.5" customHeight="1" outlineLevel="1" x14ac:dyDescent="0.25">
      <c r="A502" s="105">
        <v>2</v>
      </c>
      <c r="B502" s="211" t="s">
        <v>625</v>
      </c>
      <c r="C502" s="38" t="s">
        <v>11</v>
      </c>
      <c r="D502" s="94"/>
      <c r="E502" s="134"/>
      <c r="F502" s="131"/>
      <c r="G502" s="94">
        <v>263019.85239999997</v>
      </c>
      <c r="H502" s="140"/>
      <c r="I502" s="137"/>
      <c r="J502" s="178">
        <v>263019.85000000003</v>
      </c>
    </row>
    <row r="503" spans="1:12" s="71" customFormat="1" ht="31.5" customHeight="1" outlineLevel="1" x14ac:dyDescent="0.25">
      <c r="A503" s="105">
        <v>3</v>
      </c>
      <c r="B503" s="211" t="s">
        <v>626</v>
      </c>
      <c r="C503" s="38" t="s">
        <v>11</v>
      </c>
      <c r="D503" s="94"/>
      <c r="E503" s="134"/>
      <c r="F503" s="131"/>
      <c r="G503" s="94">
        <v>99269.494200000001</v>
      </c>
      <c r="H503" s="140"/>
      <c r="I503" s="137"/>
      <c r="J503" s="178">
        <v>99269.49</v>
      </c>
    </row>
    <row r="504" spans="1:12" s="71" customFormat="1" ht="31.5" customHeight="1" outlineLevel="1" x14ac:dyDescent="0.25">
      <c r="A504" s="105">
        <v>4</v>
      </c>
      <c r="B504" s="211" t="s">
        <v>627</v>
      </c>
      <c r="C504" s="38" t="s">
        <v>11</v>
      </c>
      <c r="D504" s="94"/>
      <c r="E504" s="134"/>
      <c r="F504" s="131"/>
      <c r="G504" s="94">
        <v>67563.366199999989</v>
      </c>
      <c r="H504" s="140"/>
      <c r="I504" s="137"/>
      <c r="J504" s="178">
        <v>67563.37</v>
      </c>
    </row>
    <row r="505" spans="1:12" s="71" customFormat="1" ht="31.5" customHeight="1" outlineLevel="1" x14ac:dyDescent="0.25">
      <c r="A505" s="105">
        <v>5</v>
      </c>
      <c r="B505" s="211" t="s">
        <v>628</v>
      </c>
      <c r="C505" s="38" t="s">
        <v>11</v>
      </c>
      <c r="D505" s="94"/>
      <c r="E505" s="134"/>
      <c r="F505" s="131"/>
      <c r="G505" s="94">
        <v>221346.02839999998</v>
      </c>
      <c r="H505" s="140"/>
      <c r="I505" s="137"/>
      <c r="J505" s="178">
        <v>221346.03000000003</v>
      </c>
    </row>
    <row r="506" spans="1:12" s="71" customFormat="1" ht="31.5" customHeight="1" outlineLevel="1" x14ac:dyDescent="0.25">
      <c r="A506" s="105">
        <v>6</v>
      </c>
      <c r="B506" s="211" t="s">
        <v>127</v>
      </c>
      <c r="C506" s="38" t="s">
        <v>11</v>
      </c>
      <c r="D506" s="94"/>
      <c r="E506" s="134"/>
      <c r="F506" s="131"/>
      <c r="G506" s="94">
        <v>122709.93459999999</v>
      </c>
      <c r="H506" s="140"/>
      <c r="I506" s="137"/>
      <c r="J506" s="178">
        <v>122709.93000000001</v>
      </c>
    </row>
    <row r="507" spans="1:12" s="71" customFormat="1" ht="31.5" customHeight="1" outlineLevel="1" x14ac:dyDescent="0.25">
      <c r="A507" s="105">
        <v>7</v>
      </c>
      <c r="B507" s="211" t="s">
        <v>132</v>
      </c>
      <c r="C507" s="38" t="s">
        <v>11</v>
      </c>
      <c r="D507" s="94"/>
      <c r="E507" s="135"/>
      <c r="F507" s="132"/>
      <c r="G507" s="94">
        <v>93590.661599999992</v>
      </c>
      <c r="H507" s="141"/>
      <c r="I507" s="138"/>
      <c r="J507" s="178">
        <v>93590.656999999992</v>
      </c>
    </row>
    <row r="508" spans="1:12" s="71" customFormat="1" ht="19.5" customHeight="1" outlineLevel="1" x14ac:dyDescent="0.25">
      <c r="A508" s="105"/>
      <c r="B508" s="105"/>
      <c r="C508" s="105"/>
      <c r="D508" s="94"/>
      <c r="E508" s="75"/>
      <c r="F508" s="57"/>
      <c r="G508" s="94">
        <f>SUM(G501:G507)</f>
        <v>1164312.7141999998</v>
      </c>
      <c r="H508" s="59"/>
      <c r="I508" s="17"/>
      <c r="J508" s="94">
        <f>SUM(J501:J507)</f>
        <v>1164312.7069999999</v>
      </c>
    </row>
    <row r="509" spans="1:12" s="1" customFormat="1" ht="49.5" customHeight="1" outlineLevel="1" x14ac:dyDescent="0.25">
      <c r="A509" s="105">
        <v>1</v>
      </c>
      <c r="B509" s="211" t="s">
        <v>828</v>
      </c>
      <c r="C509" s="321" t="s">
        <v>770</v>
      </c>
      <c r="D509" s="94"/>
      <c r="E509" s="75" t="s">
        <v>838</v>
      </c>
      <c r="F509" s="345" t="s">
        <v>772</v>
      </c>
      <c r="G509" s="94">
        <v>20000</v>
      </c>
      <c r="H509" s="139" t="s">
        <v>827</v>
      </c>
      <c r="I509" s="59">
        <v>43125</v>
      </c>
      <c r="J509" s="178">
        <v>20000</v>
      </c>
    </row>
    <row r="510" spans="1:12" s="1" customFormat="1" ht="48" customHeight="1" outlineLevel="1" x14ac:dyDescent="0.25">
      <c r="A510" s="105">
        <v>2</v>
      </c>
      <c r="B510" s="211" t="s">
        <v>628</v>
      </c>
      <c r="C510" s="323"/>
      <c r="D510" s="94"/>
      <c r="E510" s="75" t="s">
        <v>839</v>
      </c>
      <c r="F510" s="280"/>
      <c r="G510" s="94">
        <v>10000</v>
      </c>
      <c r="H510" s="140"/>
      <c r="I510" s="59">
        <v>43125</v>
      </c>
      <c r="J510" s="178">
        <v>10000</v>
      </c>
    </row>
    <row r="511" spans="1:12" s="1" customFormat="1" ht="48" customHeight="1" outlineLevel="1" x14ac:dyDescent="0.25">
      <c r="A511" s="105">
        <v>3</v>
      </c>
      <c r="B511" s="211" t="s">
        <v>626</v>
      </c>
      <c r="C511" s="323"/>
      <c r="D511" s="94"/>
      <c r="E511" s="75" t="s">
        <v>872</v>
      </c>
      <c r="F511" s="280"/>
      <c r="G511" s="94">
        <v>20000</v>
      </c>
      <c r="H511" s="140"/>
      <c r="I511" s="59">
        <v>43125</v>
      </c>
      <c r="J511" s="178">
        <v>20000</v>
      </c>
    </row>
    <row r="512" spans="1:12" s="1" customFormat="1" ht="48" customHeight="1" outlineLevel="1" x14ac:dyDescent="0.25">
      <c r="A512" s="105">
        <v>4</v>
      </c>
      <c r="B512" s="211" t="s">
        <v>873</v>
      </c>
      <c r="C512" s="323"/>
      <c r="D512" s="94"/>
      <c r="E512" s="75" t="s">
        <v>845</v>
      </c>
      <c r="F512" s="280"/>
      <c r="G512" s="94">
        <v>20000</v>
      </c>
      <c r="H512" s="140"/>
      <c r="I512" s="59">
        <v>43131</v>
      </c>
      <c r="J512" s="178">
        <v>20000</v>
      </c>
    </row>
    <row r="513" spans="1:12" s="1" customFormat="1" ht="48" customHeight="1" outlineLevel="1" x14ac:dyDescent="0.25">
      <c r="A513" s="105">
        <v>5</v>
      </c>
      <c r="B513" s="211" t="s">
        <v>843</v>
      </c>
      <c r="C513" s="323"/>
      <c r="D513" s="94"/>
      <c r="E513" s="75" t="s">
        <v>844</v>
      </c>
      <c r="F513" s="280"/>
      <c r="G513" s="94">
        <v>10000</v>
      </c>
      <c r="H513" s="140"/>
      <c r="I513" s="59">
        <v>43131</v>
      </c>
      <c r="J513" s="178">
        <v>10000</v>
      </c>
    </row>
    <row r="514" spans="1:12" s="1" customFormat="1" ht="48" customHeight="1" outlineLevel="1" x14ac:dyDescent="0.25">
      <c r="A514" s="105">
        <v>6</v>
      </c>
      <c r="B514" s="211" t="s">
        <v>849</v>
      </c>
      <c r="C514" s="200"/>
      <c r="D514" s="94"/>
      <c r="E514" s="75" t="s">
        <v>850</v>
      </c>
      <c r="F514" s="280"/>
      <c r="G514" s="94">
        <v>10000</v>
      </c>
      <c r="H514" s="140"/>
      <c r="I514" s="59">
        <v>43131</v>
      </c>
      <c r="J514" s="178">
        <v>10000</v>
      </c>
    </row>
    <row r="515" spans="1:12" s="1" customFormat="1" ht="48" customHeight="1" outlineLevel="1" x14ac:dyDescent="0.25">
      <c r="A515" s="105">
        <v>7</v>
      </c>
      <c r="B515" s="211" t="s">
        <v>627</v>
      </c>
      <c r="C515" s="353"/>
      <c r="D515" s="94"/>
      <c r="E515" s="75" t="s">
        <v>841</v>
      </c>
      <c r="F515" s="266"/>
      <c r="G515" s="94">
        <v>10000</v>
      </c>
      <c r="H515" s="141"/>
      <c r="I515" s="59">
        <v>43131</v>
      </c>
      <c r="J515" s="178">
        <v>10000</v>
      </c>
    </row>
    <row r="516" spans="1:12" s="1" customFormat="1" ht="48" customHeight="1" outlineLevel="1" x14ac:dyDescent="0.25">
      <c r="A516" s="289"/>
      <c r="B516" s="124" t="s">
        <v>771</v>
      </c>
      <c r="C516" s="124"/>
      <c r="D516" s="96">
        <v>500000</v>
      </c>
      <c r="E516" s="119"/>
      <c r="F516" s="113"/>
      <c r="G516" s="96">
        <f>G509+G510+G512+G513+G514+G515+G511</f>
        <v>100000</v>
      </c>
      <c r="H516" s="116"/>
      <c r="I516" s="126"/>
      <c r="J516" s="96"/>
    </row>
    <row r="517" spans="1:12" ht="17.25" outlineLevel="1" thickBot="1" x14ac:dyDescent="0.3">
      <c r="A517" s="226" t="s">
        <v>28</v>
      </c>
      <c r="B517" s="227"/>
      <c r="C517" s="31"/>
      <c r="D517" s="236">
        <f>D441+D445+D448+D450+D456+D459+D462+D464+D469+D474+D479+D484+D489+D494+D499+D500+D516</f>
        <v>147385944.01999998</v>
      </c>
      <c r="E517" s="236">
        <f>E441+E445+E448+E450+E456+E459+E462+E464+E469+E474+E479+E484+E489+E494+E499+E500</f>
        <v>0</v>
      </c>
      <c r="F517" s="236">
        <f>F441+F445+F448+F450+F456+F459+F462+F464+F469+F474+F479+F484+F489+F494+F499+F500</f>
        <v>0</v>
      </c>
      <c r="G517" s="236">
        <f>G441+G445+G448+G450+G456+G459+G462+G464+G469+G474+G479+G484+G489+G494+G499+G500+G508+G516</f>
        <v>152982510.44842395</v>
      </c>
      <c r="H517" s="236">
        <f>H441+H445+H448+H450+H456+H459+H462+H464+H469+H474+H479+H484+H489+H494+H499+H500</f>
        <v>0</v>
      </c>
      <c r="I517" s="236">
        <f>I441+I445+I448+I450+I456+I459+I462+I464+I469+I474+I479+I484+I489+I494+I499+I500</f>
        <v>0</v>
      </c>
      <c r="J517" s="236">
        <f>J441+J445+J448+J450+J456+J459+J462+J464+J469+J474+J479+J484+J489+J494+J499+J500+J508+J516</f>
        <v>148234277.90699998</v>
      </c>
    </row>
    <row r="518" spans="1:12" s="56" customFormat="1" ht="24.75" customHeight="1" thickBot="1" x14ac:dyDescent="0.3">
      <c r="A518" s="148" t="s">
        <v>39</v>
      </c>
      <c r="B518" s="149"/>
      <c r="C518" s="149"/>
      <c r="D518" s="149"/>
      <c r="E518" s="149"/>
      <c r="F518" s="149"/>
      <c r="G518" s="149"/>
      <c r="H518" s="149"/>
      <c r="I518" s="149"/>
      <c r="J518" s="149"/>
      <c r="K518" s="7"/>
      <c r="L518" s="7"/>
    </row>
    <row r="519" spans="1:12" s="56" customFormat="1" ht="33" x14ac:dyDescent="0.25">
      <c r="A519" s="191">
        <v>1</v>
      </c>
      <c r="B519" s="200" t="s">
        <v>194</v>
      </c>
      <c r="C519" s="230" t="s">
        <v>23</v>
      </c>
      <c r="D519" s="114">
        <v>4058206.48</v>
      </c>
      <c r="E519" s="230" t="s">
        <v>764</v>
      </c>
      <c r="F519" s="185" t="s">
        <v>379</v>
      </c>
      <c r="G519" s="270">
        <v>4058206.48</v>
      </c>
      <c r="H519" s="117">
        <v>43057</v>
      </c>
      <c r="I519" s="117">
        <v>43091</v>
      </c>
      <c r="J519" s="114">
        <v>3130977.08</v>
      </c>
      <c r="K519" s="7"/>
      <c r="L519" s="7"/>
    </row>
    <row r="520" spans="1:12" ht="38.25" customHeight="1" outlineLevel="1" x14ac:dyDescent="0.25">
      <c r="A520" s="176"/>
      <c r="B520" s="207"/>
      <c r="C520" s="235" t="s">
        <v>11</v>
      </c>
      <c r="D520" s="178">
        <v>97937.64</v>
      </c>
      <c r="E520" s="38" t="s">
        <v>516</v>
      </c>
      <c r="F520" s="38" t="s">
        <v>513</v>
      </c>
      <c r="G520" s="223">
        <v>97937.64</v>
      </c>
      <c r="H520" s="59">
        <v>42953</v>
      </c>
      <c r="I520" s="59">
        <v>42969</v>
      </c>
      <c r="J520" s="57">
        <v>97937.64</v>
      </c>
    </row>
    <row r="521" spans="1:12" ht="17.25" outlineLevel="1" thickBot="1" x14ac:dyDescent="0.3">
      <c r="A521" s="142" t="s">
        <v>27</v>
      </c>
      <c r="B521" s="143"/>
      <c r="C521" s="28"/>
      <c r="D521" s="21">
        <f>SUM(D519:D520)</f>
        <v>4156144.12</v>
      </c>
      <c r="E521" s="28"/>
      <c r="F521" s="28"/>
      <c r="G521" s="39">
        <f>SUM(G519:G520)</f>
        <v>4156144.12</v>
      </c>
      <c r="H521" s="28"/>
      <c r="I521" s="34"/>
      <c r="J521" s="21">
        <f>SUM(J519:J520)</f>
        <v>3228914.72</v>
      </c>
    </row>
    <row r="522" spans="1:12" s="56" customFormat="1" ht="33" x14ac:dyDescent="0.25">
      <c r="A522" s="169">
        <v>2</v>
      </c>
      <c r="B522" s="234" t="s">
        <v>195</v>
      </c>
      <c r="C522" s="230" t="s">
        <v>23</v>
      </c>
      <c r="D522" s="114">
        <v>4086236.89</v>
      </c>
      <c r="E522" s="185" t="s">
        <v>764</v>
      </c>
      <c r="F522" s="185" t="s">
        <v>379</v>
      </c>
      <c r="G522" s="189">
        <v>4086236.89</v>
      </c>
      <c r="H522" s="187">
        <v>43057</v>
      </c>
      <c r="I522" s="187">
        <v>43091</v>
      </c>
      <c r="J522" s="175">
        <v>3116225.99</v>
      </c>
      <c r="K522" s="7"/>
      <c r="L522" s="7"/>
    </row>
    <row r="523" spans="1:12" ht="33" outlineLevel="1" x14ac:dyDescent="0.25">
      <c r="A523" s="176"/>
      <c r="B523" s="207"/>
      <c r="C523" s="235" t="s">
        <v>11</v>
      </c>
      <c r="D523" s="178">
        <v>99884.64</v>
      </c>
      <c r="E523" s="38" t="s">
        <v>516</v>
      </c>
      <c r="F523" s="38" t="s">
        <v>513</v>
      </c>
      <c r="G523" s="223">
        <v>99884.64</v>
      </c>
      <c r="H523" s="59">
        <v>42953</v>
      </c>
      <c r="I523" s="59">
        <v>42969</v>
      </c>
      <c r="J523" s="57">
        <v>99884.64</v>
      </c>
    </row>
    <row r="524" spans="1:12" ht="17.25" outlineLevel="1" thickBot="1" x14ac:dyDescent="0.3">
      <c r="A524" s="142" t="s">
        <v>27</v>
      </c>
      <c r="B524" s="143"/>
      <c r="C524" s="28"/>
      <c r="D524" s="21">
        <f>SUM(D522:D523)</f>
        <v>4186121.5300000003</v>
      </c>
      <c r="E524" s="18"/>
      <c r="F524" s="18"/>
      <c r="G524" s="39">
        <f>SUM(G522:G523)</f>
        <v>4186121.5300000003</v>
      </c>
      <c r="H524" s="18"/>
      <c r="I524" s="20"/>
      <c r="J524" s="21">
        <f t="shared" ref="J524" si="5">SUM(J522:J523)</f>
        <v>3216110.6300000004</v>
      </c>
    </row>
    <row r="525" spans="1:12" s="56" customFormat="1" ht="16.5" customHeight="1" x14ac:dyDescent="0.25">
      <c r="A525" s="169">
        <v>3</v>
      </c>
      <c r="B525" s="234" t="s">
        <v>67</v>
      </c>
      <c r="C525" s="185" t="s">
        <v>12</v>
      </c>
      <c r="D525" s="175">
        <v>1410960.59</v>
      </c>
      <c r="E525" s="172" t="s">
        <v>430</v>
      </c>
      <c r="F525" s="172" t="s">
        <v>379</v>
      </c>
      <c r="G525" s="233">
        <v>10442113.4</v>
      </c>
      <c r="H525" s="174">
        <v>42952</v>
      </c>
      <c r="I525" s="174">
        <v>42922</v>
      </c>
      <c r="J525" s="175">
        <v>1410960.59</v>
      </c>
      <c r="K525" s="7"/>
      <c r="L525" s="7"/>
    </row>
    <row r="526" spans="1:12" s="56" customFormat="1" ht="15.75" customHeight="1" x14ac:dyDescent="0.25">
      <c r="A526" s="176"/>
      <c r="B526" s="207"/>
      <c r="C526" s="235" t="s">
        <v>9</v>
      </c>
      <c r="D526" s="178">
        <v>699432.76</v>
      </c>
      <c r="E526" s="179"/>
      <c r="F526" s="179"/>
      <c r="G526" s="131"/>
      <c r="H526" s="140"/>
      <c r="I526" s="141"/>
      <c r="J526" s="57">
        <v>699432.76</v>
      </c>
      <c r="K526" s="7"/>
      <c r="L526" s="7"/>
    </row>
    <row r="527" spans="1:12" s="56" customFormat="1" ht="16.5" x14ac:dyDescent="0.25">
      <c r="A527" s="343"/>
      <c r="B527" s="25"/>
      <c r="C527" s="339" t="s">
        <v>24</v>
      </c>
      <c r="D527" s="281">
        <v>7868086.7300000004</v>
      </c>
      <c r="E527" s="179"/>
      <c r="F527" s="181"/>
      <c r="G527" s="132"/>
      <c r="H527" s="141"/>
      <c r="I527" s="115">
        <v>43035</v>
      </c>
      <c r="J527" s="112">
        <v>7868086.7300000004</v>
      </c>
      <c r="K527" s="7"/>
      <c r="L527" s="7"/>
    </row>
    <row r="528" spans="1:12" ht="17.25" outlineLevel="1" thickBot="1" x14ac:dyDescent="0.3">
      <c r="A528" s="142" t="s">
        <v>27</v>
      </c>
      <c r="B528" s="143"/>
      <c r="C528" s="28"/>
      <c r="D528" s="21">
        <f>SUM(D525:D527)</f>
        <v>9978480.0800000001</v>
      </c>
      <c r="E528" s="354"/>
      <c r="F528" s="312"/>
      <c r="G528" s="236">
        <f>SUM(G525)</f>
        <v>10442113.4</v>
      </c>
      <c r="H528" s="355"/>
      <c r="I528" s="34"/>
      <c r="J528" s="21">
        <f>SUM(J525:J527)</f>
        <v>9978480.0800000001</v>
      </c>
    </row>
    <row r="529" spans="1:12" s="56" customFormat="1" ht="57.75" customHeight="1" x14ac:dyDescent="0.25">
      <c r="A529" s="183">
        <v>4</v>
      </c>
      <c r="B529" s="242" t="s">
        <v>68</v>
      </c>
      <c r="C529" s="185" t="s">
        <v>24</v>
      </c>
      <c r="D529" s="175">
        <v>11371691.539999999</v>
      </c>
      <c r="E529" s="185" t="s">
        <v>430</v>
      </c>
      <c r="F529" s="185" t="s">
        <v>379</v>
      </c>
      <c r="G529" s="175">
        <v>11640882.220000001</v>
      </c>
      <c r="H529" s="187">
        <v>42952</v>
      </c>
      <c r="I529" s="187">
        <v>43012</v>
      </c>
      <c r="J529" s="175">
        <v>11371691.539999999</v>
      </c>
      <c r="K529" s="7"/>
      <c r="L529" s="7"/>
    </row>
    <row r="530" spans="1:12" ht="17.25" customHeight="1" outlineLevel="1" thickBot="1" x14ac:dyDescent="0.3">
      <c r="A530" s="356" t="s">
        <v>27</v>
      </c>
      <c r="B530" s="357"/>
      <c r="C530" s="31"/>
      <c r="D530" s="236">
        <f>SUM(D529:D529)</f>
        <v>11371691.539999999</v>
      </c>
      <c r="E530" s="312"/>
      <c r="F530" s="312"/>
      <c r="G530" s="236">
        <f>SUM(G529)</f>
        <v>11640882.220000001</v>
      </c>
      <c r="H530" s="104"/>
      <c r="I530" s="62"/>
      <c r="J530" s="236">
        <f>SUM(J529:J529)</f>
        <v>11371691.539999999</v>
      </c>
    </row>
    <row r="531" spans="1:12" ht="33" outlineLevel="1" x14ac:dyDescent="0.25">
      <c r="A531" s="183">
        <v>5</v>
      </c>
      <c r="B531" s="242" t="s">
        <v>71</v>
      </c>
      <c r="C531" s="185" t="s">
        <v>24</v>
      </c>
      <c r="D531" s="114">
        <v>10314007.07</v>
      </c>
      <c r="E531" s="249" t="s">
        <v>430</v>
      </c>
      <c r="F531" s="185" t="s">
        <v>379</v>
      </c>
      <c r="G531" s="175">
        <v>11454815.92</v>
      </c>
      <c r="H531" s="187">
        <v>42952</v>
      </c>
      <c r="I531" s="187">
        <v>43060</v>
      </c>
      <c r="J531" s="175">
        <v>10314007.07</v>
      </c>
    </row>
    <row r="532" spans="1:12" ht="17.25" customHeight="1" outlineLevel="1" thickBot="1" x14ac:dyDescent="0.3">
      <c r="A532" s="142" t="s">
        <v>27</v>
      </c>
      <c r="B532" s="143"/>
      <c r="C532" s="28"/>
      <c r="D532" s="21">
        <f>SUM(D531:D531)</f>
        <v>10314007.07</v>
      </c>
      <c r="E532" s="354"/>
      <c r="F532" s="312"/>
      <c r="G532" s="21">
        <f>SUM(G531)</f>
        <v>11454815.92</v>
      </c>
      <c r="H532" s="355"/>
      <c r="I532" s="34"/>
      <c r="J532" s="21">
        <f>SUM(J531:J531)</f>
        <v>10314007.07</v>
      </c>
    </row>
    <row r="533" spans="1:12" s="56" customFormat="1" ht="42" customHeight="1" x14ac:dyDescent="0.25">
      <c r="A533" s="197">
        <v>6</v>
      </c>
      <c r="B533" s="198" t="s">
        <v>196</v>
      </c>
      <c r="C533" s="185" t="s">
        <v>23</v>
      </c>
      <c r="D533" s="175">
        <v>3855556.64</v>
      </c>
      <c r="E533" s="185" t="s">
        <v>764</v>
      </c>
      <c r="F533" s="185" t="s">
        <v>379</v>
      </c>
      <c r="G533" s="175">
        <v>3855556.64</v>
      </c>
      <c r="H533" s="187">
        <v>43057</v>
      </c>
      <c r="I533" s="117">
        <v>43091</v>
      </c>
      <c r="J533" s="175">
        <v>3085582.98</v>
      </c>
      <c r="K533" s="7"/>
      <c r="L533" s="7"/>
    </row>
    <row r="534" spans="1:12" s="56" customFormat="1" ht="33" x14ac:dyDescent="0.25">
      <c r="A534" s="191"/>
      <c r="B534" s="200"/>
      <c r="C534" s="92" t="s">
        <v>11</v>
      </c>
      <c r="D534" s="113">
        <v>76153.66</v>
      </c>
      <c r="E534" s="92" t="s">
        <v>516</v>
      </c>
      <c r="F534" s="92" t="s">
        <v>513</v>
      </c>
      <c r="G534" s="113">
        <v>76153.66</v>
      </c>
      <c r="H534" s="116">
        <v>42953</v>
      </c>
      <c r="I534" s="59">
        <v>42969</v>
      </c>
      <c r="J534" s="113">
        <v>76153.66</v>
      </c>
      <c r="K534" s="7"/>
      <c r="L534" s="7"/>
    </row>
    <row r="535" spans="1:12" ht="17.25" outlineLevel="1" thickBot="1" x14ac:dyDescent="0.3">
      <c r="A535" s="142" t="s">
        <v>27</v>
      </c>
      <c r="B535" s="143"/>
      <c r="C535" s="28"/>
      <c r="D535" s="21">
        <f>SUM(D533:D534)</f>
        <v>3931710.3000000003</v>
      </c>
      <c r="E535" s="28"/>
      <c r="F535" s="28"/>
      <c r="G535" s="21">
        <f>SUM(G533:G534)</f>
        <v>3931710.3000000003</v>
      </c>
      <c r="H535" s="28"/>
      <c r="I535" s="34"/>
      <c r="J535" s="21">
        <f>SUM(J533:J534)</f>
        <v>3161736.64</v>
      </c>
    </row>
    <row r="536" spans="1:12" s="56" customFormat="1" ht="31.5" customHeight="1" x14ac:dyDescent="0.25">
      <c r="A536" s="191">
        <v>7</v>
      </c>
      <c r="B536" s="200" t="s">
        <v>69</v>
      </c>
      <c r="C536" s="230" t="s">
        <v>12</v>
      </c>
      <c r="D536" s="114">
        <v>2233146.7200000002</v>
      </c>
      <c r="E536" s="172" t="s">
        <v>414</v>
      </c>
      <c r="F536" s="172" t="s">
        <v>391</v>
      </c>
      <c r="G536" s="358">
        <v>27588377.272314988</v>
      </c>
      <c r="H536" s="174">
        <v>42952</v>
      </c>
      <c r="I536" s="117">
        <v>42982</v>
      </c>
      <c r="J536" s="114">
        <v>2233146.7200000002</v>
      </c>
      <c r="K536" s="7"/>
      <c r="L536" s="7"/>
    </row>
    <row r="537" spans="1:12" ht="37.5" customHeight="1" outlineLevel="1" x14ac:dyDescent="0.25">
      <c r="A537" s="176"/>
      <c r="B537" s="207"/>
      <c r="C537" s="38" t="s">
        <v>8</v>
      </c>
      <c r="D537" s="57">
        <v>6787845.9000000004</v>
      </c>
      <c r="E537" s="179"/>
      <c r="F537" s="179"/>
      <c r="G537" s="359"/>
      <c r="H537" s="140"/>
      <c r="I537" s="59">
        <v>42991</v>
      </c>
      <c r="J537" s="57">
        <v>6787845.9000000004</v>
      </c>
    </row>
    <row r="538" spans="1:12" ht="21" customHeight="1" outlineLevel="1" x14ac:dyDescent="0.25">
      <c r="A538" s="176"/>
      <c r="B538" s="207"/>
      <c r="C538" s="38" t="s">
        <v>9</v>
      </c>
      <c r="D538" s="57">
        <v>690031.81</v>
      </c>
      <c r="E538" s="179"/>
      <c r="F538" s="179"/>
      <c r="G538" s="359"/>
      <c r="H538" s="140"/>
      <c r="I538" s="139">
        <v>42933</v>
      </c>
      <c r="J538" s="57">
        <v>690031.81</v>
      </c>
    </row>
    <row r="539" spans="1:12" ht="18" customHeight="1" outlineLevel="1" x14ac:dyDescent="0.25">
      <c r="A539" s="176"/>
      <c r="B539" s="207"/>
      <c r="C539" s="38" t="s">
        <v>10</v>
      </c>
      <c r="D539" s="57">
        <v>1041692.85</v>
      </c>
      <c r="E539" s="179"/>
      <c r="F539" s="179"/>
      <c r="G539" s="359"/>
      <c r="H539" s="140"/>
      <c r="I539" s="141"/>
      <c r="J539" s="57">
        <v>1041692.85</v>
      </c>
    </row>
    <row r="540" spans="1:12" ht="44.25" customHeight="1" outlineLevel="1" x14ac:dyDescent="0.25">
      <c r="A540" s="176"/>
      <c r="B540" s="207"/>
      <c r="C540" s="38" t="s">
        <v>24</v>
      </c>
      <c r="D540" s="57">
        <v>13067846.26</v>
      </c>
      <c r="E540" s="179"/>
      <c r="F540" s="181"/>
      <c r="G540" s="360"/>
      <c r="H540" s="141"/>
      <c r="I540" s="59">
        <v>43026</v>
      </c>
      <c r="J540" s="57">
        <v>13067846.26</v>
      </c>
    </row>
    <row r="541" spans="1:12" ht="17.25" customHeight="1" outlineLevel="1" thickBot="1" x14ac:dyDescent="0.3">
      <c r="A541" s="142" t="s">
        <v>27</v>
      </c>
      <c r="B541" s="143"/>
      <c r="C541" s="28"/>
      <c r="D541" s="21">
        <f>SUM(D536:D540)</f>
        <v>23820563.539999999</v>
      </c>
      <c r="E541" s="354"/>
      <c r="F541" s="312"/>
      <c r="G541" s="361">
        <f>SUM(G536)</f>
        <v>27588377.272314988</v>
      </c>
      <c r="H541" s="355"/>
      <c r="I541" s="34"/>
      <c r="J541" s="21">
        <f>SUM(J536:J540)</f>
        <v>23820563.539999999</v>
      </c>
    </row>
    <row r="542" spans="1:12" s="56" customFormat="1" ht="16.5" x14ac:dyDescent="0.25">
      <c r="A542" s="169">
        <v>8</v>
      </c>
      <c r="B542" s="234" t="s">
        <v>70</v>
      </c>
      <c r="C542" s="185" t="s">
        <v>12</v>
      </c>
      <c r="D542" s="72">
        <v>2670215.6</v>
      </c>
      <c r="E542" s="172" t="s">
        <v>414</v>
      </c>
      <c r="F542" s="172" t="s">
        <v>391</v>
      </c>
      <c r="G542" s="362">
        <v>17147330.857685007</v>
      </c>
      <c r="H542" s="174">
        <v>42952</v>
      </c>
      <c r="I542" s="116">
        <v>42982</v>
      </c>
      <c r="J542" s="175">
        <v>2670215.6</v>
      </c>
      <c r="K542" s="7"/>
      <c r="L542" s="7"/>
    </row>
    <row r="543" spans="1:12" ht="30" customHeight="1" outlineLevel="1" x14ac:dyDescent="0.25">
      <c r="A543" s="176"/>
      <c r="B543" s="207"/>
      <c r="C543" s="38" t="s">
        <v>8</v>
      </c>
      <c r="D543" s="178">
        <v>9694157.2200000007</v>
      </c>
      <c r="E543" s="179"/>
      <c r="F543" s="179"/>
      <c r="G543" s="359"/>
      <c r="H543" s="140"/>
      <c r="I543" s="59">
        <v>43025</v>
      </c>
      <c r="J543" s="114">
        <v>9694157.2200000007</v>
      </c>
    </row>
    <row r="544" spans="1:12" ht="17.25" customHeight="1" outlineLevel="1" x14ac:dyDescent="0.25">
      <c r="A544" s="176"/>
      <c r="B544" s="207"/>
      <c r="C544" s="38" t="s">
        <v>9</v>
      </c>
      <c r="D544" s="57">
        <v>834530.4</v>
      </c>
      <c r="E544" s="179"/>
      <c r="F544" s="179"/>
      <c r="G544" s="359"/>
      <c r="H544" s="140"/>
      <c r="I544" s="139">
        <v>42933</v>
      </c>
      <c r="J544" s="57">
        <v>834530.4</v>
      </c>
    </row>
    <row r="545" spans="1:12" ht="18" customHeight="1" outlineLevel="1" x14ac:dyDescent="0.25">
      <c r="A545" s="176"/>
      <c r="B545" s="207"/>
      <c r="C545" s="38" t="s">
        <v>10</v>
      </c>
      <c r="D545" s="57">
        <v>1226504.07</v>
      </c>
      <c r="E545" s="181"/>
      <c r="F545" s="181"/>
      <c r="G545" s="360"/>
      <c r="H545" s="141"/>
      <c r="I545" s="141"/>
      <c r="J545" s="57">
        <v>1226504.07</v>
      </c>
    </row>
    <row r="546" spans="1:12" ht="17.25" customHeight="1" outlineLevel="1" thickBot="1" x14ac:dyDescent="0.3">
      <c r="A546" s="226" t="s">
        <v>27</v>
      </c>
      <c r="B546" s="227"/>
      <c r="C546" s="31"/>
      <c r="D546" s="236">
        <f>SUM(D542:D545)</f>
        <v>14425407.290000001</v>
      </c>
      <c r="E546" s="312"/>
      <c r="F546" s="312"/>
      <c r="G546" s="363">
        <f>SUM(G542)</f>
        <v>17147330.857685007</v>
      </c>
      <c r="H546" s="355"/>
      <c r="I546" s="34"/>
      <c r="J546" s="21">
        <f>SUM(J542:J545)</f>
        <v>14425407.290000001</v>
      </c>
    </row>
    <row r="547" spans="1:12" s="56" customFormat="1" ht="36.75" customHeight="1" x14ac:dyDescent="0.25">
      <c r="A547" s="169">
        <v>9</v>
      </c>
      <c r="B547" s="234" t="s">
        <v>197</v>
      </c>
      <c r="C547" s="185" t="s">
        <v>23</v>
      </c>
      <c r="D547" s="175">
        <v>4877621.53</v>
      </c>
      <c r="E547" s="185" t="s">
        <v>757</v>
      </c>
      <c r="F547" s="185" t="s">
        <v>379</v>
      </c>
      <c r="G547" s="270">
        <v>4877621.53</v>
      </c>
      <c r="H547" s="187">
        <v>43042</v>
      </c>
      <c r="I547" s="187">
        <v>43091</v>
      </c>
      <c r="J547" s="175">
        <v>3953372</v>
      </c>
      <c r="K547" s="7"/>
      <c r="L547" s="7"/>
    </row>
    <row r="548" spans="1:12" ht="35.25" customHeight="1" outlineLevel="1" x14ac:dyDescent="0.25">
      <c r="A548" s="176"/>
      <c r="B548" s="207"/>
      <c r="C548" s="235" t="s">
        <v>11</v>
      </c>
      <c r="D548" s="178">
        <v>50383.64</v>
      </c>
      <c r="E548" s="38" t="s">
        <v>516</v>
      </c>
      <c r="F548" s="38" t="s">
        <v>513</v>
      </c>
      <c r="G548" s="223">
        <v>50383.64</v>
      </c>
      <c r="H548" s="59">
        <v>42953</v>
      </c>
      <c r="I548" s="59">
        <v>42969</v>
      </c>
      <c r="J548" s="57">
        <v>50383.64</v>
      </c>
    </row>
    <row r="549" spans="1:12" ht="17.25" outlineLevel="1" thickBot="1" x14ac:dyDescent="0.3">
      <c r="A549" s="142" t="s">
        <v>27</v>
      </c>
      <c r="B549" s="143"/>
      <c r="C549" s="28"/>
      <c r="D549" s="21">
        <f>SUM(D547:D548)</f>
        <v>4928005.17</v>
      </c>
      <c r="E549" s="28"/>
      <c r="F549" s="28"/>
      <c r="G549" s="39">
        <f>SUM(G547:G548)</f>
        <v>4928005.17</v>
      </c>
      <c r="H549" s="28"/>
      <c r="I549" s="34"/>
      <c r="J549" s="21">
        <f>SUM(J547:J548)</f>
        <v>4003755.64</v>
      </c>
    </row>
    <row r="550" spans="1:12" s="56" customFormat="1" ht="30.75" customHeight="1" x14ac:dyDescent="0.25">
      <c r="A550" s="169">
        <v>10</v>
      </c>
      <c r="B550" s="234" t="s">
        <v>72</v>
      </c>
      <c r="C550" s="185" t="s">
        <v>8</v>
      </c>
      <c r="D550" s="175">
        <v>11251060.460000001</v>
      </c>
      <c r="E550" s="172" t="s">
        <v>492</v>
      </c>
      <c r="F550" s="172" t="s">
        <v>415</v>
      </c>
      <c r="G550" s="364">
        <v>13198830.4</v>
      </c>
      <c r="H550" s="174">
        <v>42981</v>
      </c>
      <c r="I550" s="117">
        <v>42970</v>
      </c>
      <c r="J550" s="114">
        <v>11251060.460000001</v>
      </c>
      <c r="K550" s="7"/>
      <c r="L550" s="7"/>
    </row>
    <row r="551" spans="1:12" ht="33" customHeight="1" outlineLevel="1" x14ac:dyDescent="0.25">
      <c r="A551" s="176"/>
      <c r="B551" s="207"/>
      <c r="C551" s="38" t="s">
        <v>9</v>
      </c>
      <c r="D551" s="57">
        <v>1783240.78</v>
      </c>
      <c r="E551" s="179"/>
      <c r="F551" s="179"/>
      <c r="G551" s="365"/>
      <c r="H551" s="140"/>
      <c r="I551" s="139">
        <v>42943</v>
      </c>
      <c r="J551" s="57">
        <v>1783240.78</v>
      </c>
    </row>
    <row r="552" spans="1:12" ht="16.5" customHeight="1" outlineLevel="1" x14ac:dyDescent="0.25">
      <c r="A552" s="176"/>
      <c r="B552" s="207"/>
      <c r="C552" s="38" t="s">
        <v>10</v>
      </c>
      <c r="D552" s="57">
        <v>1224537.92</v>
      </c>
      <c r="E552" s="179"/>
      <c r="F552" s="179"/>
      <c r="G552" s="365"/>
      <c r="H552" s="140"/>
      <c r="I552" s="141"/>
      <c r="J552" s="57">
        <v>1224537.92</v>
      </c>
    </row>
    <row r="553" spans="1:12" ht="17.25" customHeight="1" outlineLevel="1" thickBot="1" x14ac:dyDescent="0.3">
      <c r="A553" s="142" t="s">
        <v>27</v>
      </c>
      <c r="B553" s="143"/>
      <c r="C553" s="28"/>
      <c r="D553" s="21">
        <f>SUM(D550:D552)</f>
        <v>14258839.16</v>
      </c>
      <c r="E553" s="354"/>
      <c r="F553" s="354"/>
      <c r="G553" s="63">
        <f>SUM(G550)</f>
        <v>13198830.4</v>
      </c>
      <c r="H553" s="355"/>
      <c r="I553" s="34"/>
      <c r="J553" s="21">
        <f>SUM(J550:J552)</f>
        <v>14258839.16</v>
      </c>
    </row>
    <row r="554" spans="1:12" s="56" customFormat="1" ht="34.5" customHeight="1" x14ac:dyDescent="0.25">
      <c r="A554" s="197">
        <v>11</v>
      </c>
      <c r="B554" s="198" t="s">
        <v>73</v>
      </c>
      <c r="C554" s="185" t="s">
        <v>8</v>
      </c>
      <c r="D554" s="175">
        <v>12648692.58</v>
      </c>
      <c r="E554" s="172" t="s">
        <v>492</v>
      </c>
      <c r="F554" s="172" t="s">
        <v>415</v>
      </c>
      <c r="G554" s="365">
        <v>14863564.390000001</v>
      </c>
      <c r="H554" s="174">
        <v>42981</v>
      </c>
      <c r="I554" s="187">
        <v>43020</v>
      </c>
      <c r="J554" s="175">
        <v>12648692.58</v>
      </c>
      <c r="K554" s="7"/>
      <c r="L554" s="7"/>
    </row>
    <row r="555" spans="1:12" ht="20.25" customHeight="1" outlineLevel="1" x14ac:dyDescent="0.25">
      <c r="A555" s="325"/>
      <c r="B555" s="323"/>
      <c r="C555" s="38" t="s">
        <v>9</v>
      </c>
      <c r="D555" s="178">
        <v>1853074.36</v>
      </c>
      <c r="E555" s="179"/>
      <c r="F555" s="179"/>
      <c r="G555" s="365"/>
      <c r="H555" s="140"/>
      <c r="I555" s="139">
        <v>43060</v>
      </c>
      <c r="J555" s="57">
        <v>1853074.36</v>
      </c>
    </row>
    <row r="556" spans="1:12" ht="16.5" customHeight="1" outlineLevel="1" x14ac:dyDescent="0.25">
      <c r="A556" s="191"/>
      <c r="B556" s="200"/>
      <c r="C556" s="38" t="s">
        <v>10</v>
      </c>
      <c r="D556" s="281">
        <v>1395423.16</v>
      </c>
      <c r="E556" s="179"/>
      <c r="F556" s="179"/>
      <c r="G556" s="365"/>
      <c r="H556" s="141"/>
      <c r="I556" s="141"/>
      <c r="J556" s="112">
        <v>1395423.16</v>
      </c>
    </row>
    <row r="557" spans="1:12" ht="17.25" customHeight="1" outlineLevel="1" thickBot="1" x14ac:dyDescent="0.3">
      <c r="A557" s="142" t="s">
        <v>27</v>
      </c>
      <c r="B557" s="143"/>
      <c r="C557" s="28"/>
      <c r="D557" s="21">
        <f>SUM(D554:D556)</f>
        <v>15897190.1</v>
      </c>
      <c r="E557" s="354"/>
      <c r="F557" s="354"/>
      <c r="G557" s="63">
        <f>SUM(G554)</f>
        <v>14863564.390000001</v>
      </c>
      <c r="H557" s="355"/>
      <c r="I557" s="34"/>
      <c r="J557" s="21">
        <f>SUM(J554:J556)</f>
        <v>15897190.1</v>
      </c>
    </row>
    <row r="558" spans="1:12" s="4" customFormat="1" ht="19.5" customHeight="1" outlineLevel="1" x14ac:dyDescent="0.25">
      <c r="A558" s="313" t="s">
        <v>164</v>
      </c>
      <c r="B558" s="314"/>
      <c r="C558" s="315"/>
      <c r="D558" s="287">
        <v>1900000</v>
      </c>
      <c r="E558" s="73"/>
      <c r="F558" s="72"/>
      <c r="G558" s="316"/>
      <c r="H558" s="74"/>
      <c r="I558" s="35"/>
      <c r="J558" s="316"/>
      <c r="K558" s="1"/>
      <c r="L558" s="1"/>
    </row>
    <row r="559" spans="1:12" s="71" customFormat="1" ht="30.75" customHeight="1" outlineLevel="1" x14ac:dyDescent="0.25">
      <c r="A559" s="105">
        <v>1</v>
      </c>
      <c r="B559" s="211" t="s">
        <v>634</v>
      </c>
      <c r="C559" s="38" t="s">
        <v>11</v>
      </c>
      <c r="D559" s="94"/>
      <c r="E559" s="133" t="s">
        <v>635</v>
      </c>
      <c r="F559" s="130" t="s">
        <v>593</v>
      </c>
      <c r="G559" s="94">
        <v>114090.65999999999</v>
      </c>
      <c r="H559" s="139">
        <v>43020</v>
      </c>
      <c r="I559" s="136"/>
      <c r="J559" s="94"/>
    </row>
    <row r="560" spans="1:12" s="71" customFormat="1" ht="30.75" customHeight="1" outlineLevel="1" x14ac:dyDescent="0.25">
      <c r="A560" s="105">
        <v>2</v>
      </c>
      <c r="B560" s="211" t="s">
        <v>630</v>
      </c>
      <c r="C560" s="38" t="s">
        <v>11</v>
      </c>
      <c r="D560" s="94"/>
      <c r="E560" s="134"/>
      <c r="F560" s="131"/>
      <c r="G560" s="94">
        <v>218856.95999999999</v>
      </c>
      <c r="H560" s="140"/>
      <c r="I560" s="137"/>
      <c r="J560" s="94"/>
    </row>
    <row r="561" spans="1:12" s="71" customFormat="1" ht="30.75" customHeight="1" outlineLevel="1" x14ac:dyDescent="0.25">
      <c r="A561" s="105">
        <v>3</v>
      </c>
      <c r="B561" s="211" t="s">
        <v>631</v>
      </c>
      <c r="C561" s="38" t="s">
        <v>11</v>
      </c>
      <c r="D561" s="94"/>
      <c r="E561" s="134"/>
      <c r="F561" s="131"/>
      <c r="G561" s="94">
        <v>463828.5</v>
      </c>
      <c r="H561" s="140"/>
      <c r="I561" s="137"/>
      <c r="J561" s="94"/>
    </row>
    <row r="562" spans="1:12" s="71" customFormat="1" ht="18.75" customHeight="1" outlineLevel="1" x14ac:dyDescent="0.25">
      <c r="A562" s="105">
        <v>4</v>
      </c>
      <c r="B562" s="211" t="s">
        <v>632</v>
      </c>
      <c r="C562" s="38" t="s">
        <v>11</v>
      </c>
      <c r="D562" s="94"/>
      <c r="E562" s="134"/>
      <c r="F562" s="131"/>
      <c r="G562" s="94">
        <v>419691.77999999997</v>
      </c>
      <c r="H562" s="140"/>
      <c r="I562" s="137"/>
      <c r="J562" s="94"/>
    </row>
    <row r="563" spans="1:12" s="71" customFormat="1" ht="19.5" customHeight="1" outlineLevel="1" x14ac:dyDescent="0.25">
      <c r="A563" s="105">
        <v>5</v>
      </c>
      <c r="B563" s="211" t="s">
        <v>633</v>
      </c>
      <c r="C563" s="38" t="s">
        <v>11</v>
      </c>
      <c r="D563" s="94"/>
      <c r="E563" s="135"/>
      <c r="F563" s="132"/>
      <c r="G563" s="94">
        <v>413054.27999999997</v>
      </c>
      <c r="H563" s="141"/>
      <c r="I563" s="138"/>
      <c r="J563" s="94"/>
    </row>
    <row r="564" spans="1:12" s="71" customFormat="1" ht="19.5" customHeight="1" outlineLevel="1" x14ac:dyDescent="0.25">
      <c r="A564" s="105"/>
      <c r="B564" s="105"/>
      <c r="C564" s="105"/>
      <c r="D564" s="94"/>
      <c r="E564" s="75"/>
      <c r="F564" s="57"/>
      <c r="G564" s="94">
        <f>SUM(G559:G563)</f>
        <v>1629522.18</v>
      </c>
      <c r="H564" s="59"/>
      <c r="I564" s="17"/>
      <c r="J564" s="94"/>
    </row>
    <row r="565" spans="1:12" ht="17.25" outlineLevel="1" thickBot="1" x14ac:dyDescent="0.3">
      <c r="A565" s="226" t="s">
        <v>28</v>
      </c>
      <c r="B565" s="227"/>
      <c r="C565" s="31"/>
      <c r="D565" s="236">
        <f>D521+D524+D528+D530+D532+D535+D541+D546+D549+D553+D557+D558</f>
        <v>119168159.90000001</v>
      </c>
      <c r="E565" s="236"/>
      <c r="F565" s="236"/>
      <c r="G565" s="236">
        <f>G521+G524+G528+G530+G532+G535+G541+G546+G549+G553+G557+G558+G564</f>
        <v>125167417.76000002</v>
      </c>
      <c r="H565" s="236"/>
      <c r="I565" s="236"/>
      <c r="J565" s="236">
        <f>J521+J524+J528+J530+J532+J535+J541+J546+J549+J553+J557+J558</f>
        <v>113676696.41</v>
      </c>
    </row>
    <row r="566" spans="1:12" s="56" customFormat="1" ht="24.75" customHeight="1" thickBot="1" x14ac:dyDescent="0.3">
      <c r="A566" s="332" t="s">
        <v>40</v>
      </c>
      <c r="B566" s="333"/>
      <c r="C566" s="333"/>
      <c r="D566" s="333"/>
      <c r="E566" s="333"/>
      <c r="F566" s="333"/>
      <c r="G566" s="333"/>
      <c r="H566" s="333"/>
      <c r="I566" s="333"/>
      <c r="J566" s="333"/>
      <c r="K566" s="7"/>
      <c r="L566" s="7"/>
    </row>
    <row r="567" spans="1:12" s="3" customFormat="1" ht="49.5" customHeight="1" x14ac:dyDescent="0.25">
      <c r="A567" s="271">
        <v>1</v>
      </c>
      <c r="B567" s="248" t="s">
        <v>198</v>
      </c>
      <c r="C567" s="175" t="s">
        <v>9</v>
      </c>
      <c r="D567" s="175">
        <v>1818905.63</v>
      </c>
      <c r="E567" s="233" t="s">
        <v>493</v>
      </c>
      <c r="F567" s="233" t="s">
        <v>401</v>
      </c>
      <c r="G567" s="72">
        <v>2367962.5699999998</v>
      </c>
      <c r="H567" s="187">
        <v>42979</v>
      </c>
      <c r="I567" s="187">
        <v>42997</v>
      </c>
      <c r="J567" s="175">
        <v>1818905.63</v>
      </c>
      <c r="K567" s="2"/>
      <c r="L567" s="2"/>
    </row>
    <row r="568" spans="1:12" s="4" customFormat="1" ht="17.25" outlineLevel="1" thickBot="1" x14ac:dyDescent="0.3">
      <c r="A568" s="142" t="s">
        <v>27</v>
      </c>
      <c r="B568" s="143"/>
      <c r="C568" s="46"/>
      <c r="D568" s="21">
        <f>SUM(D567:D567)</f>
        <v>1818905.63</v>
      </c>
      <c r="E568" s="131"/>
      <c r="F568" s="366"/>
      <c r="G568" s="21">
        <f>G567</f>
        <v>2367962.5699999998</v>
      </c>
      <c r="H568" s="58"/>
      <c r="I568" s="34"/>
      <c r="J568" s="21">
        <f>SUM(J567:J567)</f>
        <v>1818905.63</v>
      </c>
      <c r="K568" s="1"/>
      <c r="L568" s="1"/>
    </row>
    <row r="569" spans="1:12" s="3" customFormat="1" ht="49.5" customHeight="1" x14ac:dyDescent="0.25">
      <c r="A569" s="271">
        <v>2</v>
      </c>
      <c r="B569" s="248" t="s">
        <v>199</v>
      </c>
      <c r="C569" s="175" t="s">
        <v>12</v>
      </c>
      <c r="D569" s="175">
        <v>619606.29</v>
      </c>
      <c r="E569" s="233" t="s">
        <v>493</v>
      </c>
      <c r="F569" s="233" t="s">
        <v>401</v>
      </c>
      <c r="G569" s="113">
        <v>741974.98</v>
      </c>
      <c r="H569" s="187">
        <v>42979</v>
      </c>
      <c r="I569" s="187">
        <v>42997</v>
      </c>
      <c r="J569" s="175">
        <v>619606.29</v>
      </c>
      <c r="K569" s="2"/>
      <c r="L569" s="2"/>
    </row>
    <row r="570" spans="1:12" s="4" customFormat="1" ht="17.25" outlineLevel="1" thickBot="1" x14ac:dyDescent="0.3">
      <c r="A570" s="144" t="s">
        <v>27</v>
      </c>
      <c r="B570" s="145"/>
      <c r="C570" s="112"/>
      <c r="D570" s="21">
        <f>SUM(D569:D569)</f>
        <v>619606.29</v>
      </c>
      <c r="E570" s="366"/>
      <c r="F570" s="366"/>
      <c r="G570" s="21">
        <f>SUM(G569)</f>
        <v>741974.98</v>
      </c>
      <c r="H570" s="115"/>
      <c r="I570" s="125"/>
      <c r="J570" s="44">
        <f>SUM(J569:J569)</f>
        <v>619606.29</v>
      </c>
      <c r="K570" s="1"/>
      <c r="L570" s="1"/>
    </row>
    <row r="571" spans="1:12" s="3" customFormat="1" ht="18.75" customHeight="1" x14ac:dyDescent="0.25">
      <c r="A571" s="262">
        <v>3</v>
      </c>
      <c r="B571" s="263" t="s">
        <v>200</v>
      </c>
      <c r="C571" s="175" t="s">
        <v>12</v>
      </c>
      <c r="D571" s="175">
        <v>619606.29</v>
      </c>
      <c r="E571" s="233" t="s">
        <v>493</v>
      </c>
      <c r="F571" s="233" t="s">
        <v>401</v>
      </c>
      <c r="G571" s="233">
        <v>13366049.26</v>
      </c>
      <c r="H571" s="174">
        <v>42979</v>
      </c>
      <c r="I571" s="174">
        <v>42997</v>
      </c>
      <c r="J571" s="175">
        <v>619606.29</v>
      </c>
      <c r="K571" s="2"/>
      <c r="L571" s="2"/>
    </row>
    <row r="572" spans="1:12" s="3" customFormat="1" ht="20.25" customHeight="1" x14ac:dyDescent="0.25">
      <c r="A572" s="265"/>
      <c r="B572" s="266"/>
      <c r="C572" s="57" t="s">
        <v>8</v>
      </c>
      <c r="D572" s="114">
        <v>1529748.08</v>
      </c>
      <c r="E572" s="131"/>
      <c r="F572" s="131"/>
      <c r="G572" s="131"/>
      <c r="H572" s="140"/>
      <c r="I572" s="140"/>
      <c r="J572" s="114">
        <v>1529748.08</v>
      </c>
      <c r="K572" s="2"/>
      <c r="L572" s="2"/>
    </row>
    <row r="573" spans="1:12" s="3" customFormat="1" ht="17.25" customHeight="1" x14ac:dyDescent="0.25">
      <c r="A573" s="265"/>
      <c r="B573" s="266"/>
      <c r="C573" s="57" t="s">
        <v>23</v>
      </c>
      <c r="D573" s="114">
        <v>3702411.52</v>
      </c>
      <c r="E573" s="131"/>
      <c r="F573" s="131"/>
      <c r="G573" s="131"/>
      <c r="H573" s="140"/>
      <c r="I573" s="141"/>
      <c r="J573" s="114">
        <v>3702411.52</v>
      </c>
      <c r="K573" s="2"/>
      <c r="L573" s="2"/>
    </row>
    <row r="574" spans="1:12" s="4" customFormat="1" ht="16.5" outlineLevel="1" x14ac:dyDescent="0.25">
      <c r="A574" s="267"/>
      <c r="B574" s="268"/>
      <c r="C574" s="235" t="s">
        <v>24</v>
      </c>
      <c r="D574" s="178">
        <v>4835458.75</v>
      </c>
      <c r="E574" s="132"/>
      <c r="F574" s="132"/>
      <c r="G574" s="132"/>
      <c r="H574" s="141"/>
      <c r="I574" s="59">
        <v>43028</v>
      </c>
      <c r="J574" s="57">
        <v>4835458.75</v>
      </c>
      <c r="K574" s="1"/>
      <c r="L574" s="1"/>
    </row>
    <row r="575" spans="1:12" s="4" customFormat="1" ht="17.25" outlineLevel="1" thickBot="1" x14ac:dyDescent="0.3">
      <c r="A575" s="142" t="s">
        <v>27</v>
      </c>
      <c r="B575" s="143"/>
      <c r="C575" s="46"/>
      <c r="D575" s="21">
        <f>SUM(D571:D574)</f>
        <v>10687224.640000001</v>
      </c>
      <c r="E575" s="46"/>
      <c r="F575" s="367"/>
      <c r="G575" s="44">
        <f>SUM(G571)</f>
        <v>13366049.26</v>
      </c>
      <c r="H575" s="58"/>
      <c r="I575" s="34"/>
      <c r="J575" s="21">
        <f>SUM(J571:J574)</f>
        <v>10687224.640000001</v>
      </c>
      <c r="K575" s="1"/>
      <c r="L575" s="1"/>
    </row>
    <row r="576" spans="1:12" s="3" customFormat="1" ht="16.5" customHeight="1" x14ac:dyDescent="0.25">
      <c r="A576" s="262">
        <v>4</v>
      </c>
      <c r="B576" s="263" t="s">
        <v>202</v>
      </c>
      <c r="C576" s="175" t="s">
        <v>8</v>
      </c>
      <c r="D576" s="175">
        <v>1344909.98</v>
      </c>
      <c r="E576" s="233" t="s">
        <v>493</v>
      </c>
      <c r="F576" s="233" t="s">
        <v>401</v>
      </c>
      <c r="G576" s="233">
        <v>3438134.14</v>
      </c>
      <c r="H576" s="174">
        <v>42979</v>
      </c>
      <c r="I576" s="174">
        <v>42997</v>
      </c>
      <c r="J576" s="175">
        <v>1344909.98</v>
      </c>
      <c r="K576" s="2"/>
      <c r="L576" s="2"/>
    </row>
    <row r="577" spans="1:12" s="4" customFormat="1" ht="16.5" outlineLevel="1" x14ac:dyDescent="0.25">
      <c r="A577" s="267"/>
      <c r="B577" s="268"/>
      <c r="C577" s="235" t="s">
        <v>9</v>
      </c>
      <c r="D577" s="178">
        <v>1284922.7</v>
      </c>
      <c r="E577" s="132"/>
      <c r="F577" s="132"/>
      <c r="G577" s="132"/>
      <c r="H577" s="141"/>
      <c r="I577" s="141"/>
      <c r="J577" s="57">
        <v>1284922.7</v>
      </c>
      <c r="K577" s="1"/>
      <c r="L577" s="1"/>
    </row>
    <row r="578" spans="1:12" s="4" customFormat="1" ht="17.25" outlineLevel="1" thickBot="1" x14ac:dyDescent="0.3">
      <c r="A578" s="142" t="s">
        <v>27</v>
      </c>
      <c r="B578" s="143"/>
      <c r="C578" s="46"/>
      <c r="D578" s="21">
        <f>SUM(D576:D577)</f>
        <v>2629832.6799999997</v>
      </c>
      <c r="E578" s="113"/>
      <c r="F578" s="368"/>
      <c r="G578" s="236">
        <f>SUM(G576)</f>
        <v>3438134.14</v>
      </c>
      <c r="H578" s="58"/>
      <c r="I578" s="34"/>
      <c r="J578" s="21">
        <f>SUM(J576:J577)</f>
        <v>2629832.6799999997</v>
      </c>
      <c r="K578" s="1"/>
      <c r="L578" s="1"/>
    </row>
    <row r="579" spans="1:12" s="3" customFormat="1" ht="16.5" customHeight="1" x14ac:dyDescent="0.25">
      <c r="A579" s="262">
        <v>5</v>
      </c>
      <c r="B579" s="263" t="s">
        <v>203</v>
      </c>
      <c r="C579" s="175" t="s">
        <v>12</v>
      </c>
      <c r="D579" s="175">
        <v>746071.52</v>
      </c>
      <c r="E579" s="233" t="s">
        <v>493</v>
      </c>
      <c r="F579" s="233" t="s">
        <v>401</v>
      </c>
      <c r="G579" s="233">
        <v>1762058.25</v>
      </c>
      <c r="H579" s="174">
        <v>42979</v>
      </c>
      <c r="I579" s="174">
        <v>42997</v>
      </c>
      <c r="J579" s="175">
        <v>746071.52</v>
      </c>
      <c r="K579" s="2"/>
      <c r="L579" s="2"/>
    </row>
    <row r="580" spans="1:12" s="4" customFormat="1" ht="16.5" outlineLevel="1" x14ac:dyDescent="0.25">
      <c r="A580" s="267"/>
      <c r="B580" s="268"/>
      <c r="C580" s="235" t="s">
        <v>9</v>
      </c>
      <c r="D580" s="178">
        <v>596678.78</v>
      </c>
      <c r="E580" s="132"/>
      <c r="F580" s="132"/>
      <c r="G580" s="132"/>
      <c r="H580" s="141"/>
      <c r="I580" s="141"/>
      <c r="J580" s="57">
        <v>596678.78</v>
      </c>
      <c r="K580" s="1"/>
      <c r="L580" s="1"/>
    </row>
    <row r="581" spans="1:12" s="4" customFormat="1" ht="17.25" outlineLevel="1" thickBot="1" x14ac:dyDescent="0.3">
      <c r="A581" s="142" t="s">
        <v>27</v>
      </c>
      <c r="B581" s="143"/>
      <c r="C581" s="46"/>
      <c r="D581" s="21">
        <f>SUM(D579:D580)</f>
        <v>1342750.3</v>
      </c>
      <c r="E581" s="292"/>
      <c r="F581" s="367"/>
      <c r="G581" s="21">
        <f>SUM(G579)</f>
        <v>1762058.25</v>
      </c>
      <c r="H581" s="58"/>
      <c r="I581" s="34"/>
      <c r="J581" s="21">
        <f>SUM(J579:J580)</f>
        <v>1342750.3</v>
      </c>
      <c r="K581" s="1"/>
      <c r="L581" s="1"/>
    </row>
    <row r="582" spans="1:12" s="3" customFormat="1" ht="16.5" customHeight="1" x14ac:dyDescent="0.25">
      <c r="A582" s="262">
        <v>6</v>
      </c>
      <c r="B582" s="263" t="s">
        <v>245</v>
      </c>
      <c r="C582" s="175" t="s">
        <v>9</v>
      </c>
      <c r="D582" s="72">
        <v>1315496.3799999999</v>
      </c>
      <c r="E582" s="233" t="s">
        <v>493</v>
      </c>
      <c r="F582" s="233" t="s">
        <v>401</v>
      </c>
      <c r="G582" s="233">
        <v>5175535.5199999996</v>
      </c>
      <c r="H582" s="174">
        <v>42979</v>
      </c>
      <c r="I582" s="174">
        <v>42997</v>
      </c>
      <c r="J582" s="72">
        <v>1315496.3799999999</v>
      </c>
      <c r="K582" s="2"/>
      <c r="L582" s="2"/>
    </row>
    <row r="583" spans="1:12" s="4" customFormat="1" ht="16.5" outlineLevel="1" x14ac:dyDescent="0.25">
      <c r="A583" s="267"/>
      <c r="B583" s="268"/>
      <c r="C583" s="57" t="s">
        <v>23</v>
      </c>
      <c r="D583" s="57">
        <v>2805062.73</v>
      </c>
      <c r="E583" s="132"/>
      <c r="F583" s="132"/>
      <c r="G583" s="131"/>
      <c r="H583" s="140"/>
      <c r="I583" s="141"/>
      <c r="J583" s="57">
        <v>2805062.73</v>
      </c>
      <c r="K583" s="1"/>
      <c r="L583" s="1"/>
    </row>
    <row r="584" spans="1:12" s="4" customFormat="1" ht="17.25" customHeight="1" outlineLevel="1" thickBot="1" x14ac:dyDescent="0.3">
      <c r="A584" s="146" t="s">
        <v>27</v>
      </c>
      <c r="B584" s="147"/>
      <c r="C584" s="46"/>
      <c r="D584" s="21">
        <f>SUM(D582:D583)</f>
        <v>4120559.11</v>
      </c>
      <c r="E584" s="46"/>
      <c r="F584" s="367"/>
      <c r="G584" s="21">
        <f>SUM(G582)</f>
        <v>5175535.5199999996</v>
      </c>
      <c r="H584" s="58"/>
      <c r="I584" s="34"/>
      <c r="J584" s="21">
        <f>SUM(J582:J583)</f>
        <v>4120559.11</v>
      </c>
      <c r="K584" s="1"/>
      <c r="L584" s="1"/>
    </row>
    <row r="585" spans="1:12" s="3" customFormat="1" ht="33" x14ac:dyDescent="0.25">
      <c r="A585" s="275">
        <v>7</v>
      </c>
      <c r="B585" s="278" t="s">
        <v>244</v>
      </c>
      <c r="C585" s="175" t="s">
        <v>12</v>
      </c>
      <c r="D585" s="175">
        <v>445438.1</v>
      </c>
      <c r="E585" s="113" t="s">
        <v>493</v>
      </c>
      <c r="F585" s="114" t="s">
        <v>401</v>
      </c>
      <c r="G585" s="114">
        <v>850713.99</v>
      </c>
      <c r="H585" s="117">
        <v>42979</v>
      </c>
      <c r="I585" s="187">
        <v>42997</v>
      </c>
      <c r="J585" s="175">
        <v>445438.1</v>
      </c>
      <c r="K585" s="2"/>
      <c r="L585" s="2"/>
    </row>
    <row r="586" spans="1:12" s="4" customFormat="1" ht="22.5" customHeight="1" outlineLevel="1" x14ac:dyDescent="0.25">
      <c r="A586" s="265"/>
      <c r="B586" s="266"/>
      <c r="C586" s="235" t="s">
        <v>9</v>
      </c>
      <c r="D586" s="178"/>
      <c r="E586" s="57"/>
      <c r="F586" s="65"/>
      <c r="G586" s="111"/>
      <c r="H586" s="59"/>
      <c r="I586" s="59"/>
      <c r="J586" s="57"/>
      <c r="K586" s="1"/>
      <c r="L586" s="1"/>
    </row>
    <row r="587" spans="1:12" s="4" customFormat="1" ht="17.25" customHeight="1" outlineLevel="1" thickBot="1" x14ac:dyDescent="0.3">
      <c r="A587" s="146" t="s">
        <v>27</v>
      </c>
      <c r="B587" s="147"/>
      <c r="C587" s="46"/>
      <c r="D587" s="21">
        <f>SUM(D585:D586)</f>
        <v>445438.1</v>
      </c>
      <c r="E587" s="46"/>
      <c r="F587" s="367"/>
      <c r="G587" s="21">
        <f>SUM(G585:G586)</f>
        <v>850713.99</v>
      </c>
      <c r="H587" s="58"/>
      <c r="I587" s="34"/>
      <c r="J587" s="21">
        <f>SUM(J585:J586)</f>
        <v>445438.1</v>
      </c>
      <c r="K587" s="1"/>
      <c r="L587" s="1"/>
    </row>
    <row r="588" spans="1:12" s="3" customFormat="1" ht="33" x14ac:dyDescent="0.25">
      <c r="A588" s="275">
        <v>8</v>
      </c>
      <c r="B588" s="278" t="s">
        <v>204</v>
      </c>
      <c r="C588" s="175" t="s">
        <v>9</v>
      </c>
      <c r="D588" s="175">
        <v>1301849.17</v>
      </c>
      <c r="E588" s="113" t="s">
        <v>493</v>
      </c>
      <c r="F588" s="114" t="s">
        <v>401</v>
      </c>
      <c r="G588" s="114">
        <v>1729053.02</v>
      </c>
      <c r="H588" s="187">
        <v>42979</v>
      </c>
      <c r="I588" s="187">
        <v>42997</v>
      </c>
      <c r="J588" s="175">
        <v>1301849.17</v>
      </c>
      <c r="K588" s="2"/>
      <c r="L588" s="2"/>
    </row>
    <row r="589" spans="1:12" s="3" customFormat="1" ht="38.25" customHeight="1" x14ac:dyDescent="0.25">
      <c r="A589" s="279"/>
      <c r="B589" s="280"/>
      <c r="C589" s="57" t="s">
        <v>243</v>
      </c>
      <c r="D589" s="57">
        <v>2836583.4</v>
      </c>
      <c r="E589" s="57" t="s">
        <v>552</v>
      </c>
      <c r="F589" s="114" t="s">
        <v>401</v>
      </c>
      <c r="G589" s="369">
        <v>2841956.12</v>
      </c>
      <c r="H589" s="59">
        <v>43079</v>
      </c>
      <c r="I589" s="59">
        <v>43077</v>
      </c>
      <c r="J589" s="57">
        <v>2511174.13</v>
      </c>
      <c r="K589" s="2"/>
      <c r="L589" s="2"/>
    </row>
    <row r="590" spans="1:12" s="3" customFormat="1" ht="33" x14ac:dyDescent="0.25">
      <c r="A590" s="265"/>
      <c r="B590" s="266"/>
      <c r="C590" s="57" t="s">
        <v>11</v>
      </c>
      <c r="D590" s="57">
        <v>83232.479999999996</v>
      </c>
      <c r="E590" s="57" t="s">
        <v>511</v>
      </c>
      <c r="F590" s="57" t="s">
        <v>513</v>
      </c>
      <c r="G590" s="57">
        <v>83232.479999999996</v>
      </c>
      <c r="H590" s="59">
        <v>42953</v>
      </c>
      <c r="I590" s="59">
        <v>42940</v>
      </c>
      <c r="J590" s="57">
        <v>83232.479999999996</v>
      </c>
      <c r="K590" s="2"/>
      <c r="L590" s="2"/>
    </row>
    <row r="591" spans="1:12" s="4" customFormat="1" ht="17.25" outlineLevel="1" thickBot="1" x14ac:dyDescent="0.3">
      <c r="A591" s="144" t="s">
        <v>27</v>
      </c>
      <c r="B591" s="145"/>
      <c r="C591" s="112"/>
      <c r="D591" s="21">
        <f>SUM(D588:D590)</f>
        <v>4221665.05</v>
      </c>
      <c r="E591" s="112"/>
      <c r="F591" s="112"/>
      <c r="G591" s="21">
        <f>SUM(G588:G590)</f>
        <v>4654241.620000001</v>
      </c>
      <c r="H591" s="115"/>
      <c r="I591" s="125"/>
      <c r="J591" s="44">
        <f>SUM(J588:J590)</f>
        <v>3896255.78</v>
      </c>
      <c r="K591" s="1"/>
      <c r="L591" s="1"/>
    </row>
    <row r="592" spans="1:12" s="3" customFormat="1" ht="48" customHeight="1" x14ac:dyDescent="0.25">
      <c r="A592" s="262">
        <v>9</v>
      </c>
      <c r="B592" s="263" t="s">
        <v>201</v>
      </c>
      <c r="C592" s="175" t="s">
        <v>23</v>
      </c>
      <c r="D592" s="175">
        <v>2054152.8</v>
      </c>
      <c r="E592" s="175" t="s">
        <v>552</v>
      </c>
      <c r="F592" s="175" t="s">
        <v>401</v>
      </c>
      <c r="G592" s="189">
        <v>2058043.88</v>
      </c>
      <c r="H592" s="187">
        <v>43079</v>
      </c>
      <c r="I592" s="187">
        <v>43077</v>
      </c>
      <c r="J592" s="175">
        <v>1799569.27</v>
      </c>
      <c r="K592" s="2"/>
      <c r="L592" s="2"/>
    </row>
    <row r="593" spans="1:12" s="4" customFormat="1" ht="33.75" customHeight="1" outlineLevel="1" x14ac:dyDescent="0.25">
      <c r="A593" s="267"/>
      <c r="B593" s="268"/>
      <c r="C593" s="57" t="s">
        <v>11</v>
      </c>
      <c r="D593" s="57">
        <v>81126.179999999993</v>
      </c>
      <c r="E593" s="114" t="s">
        <v>511</v>
      </c>
      <c r="F593" s="114" t="s">
        <v>513</v>
      </c>
      <c r="G593" s="273">
        <v>81126.179999999993</v>
      </c>
      <c r="H593" s="59">
        <v>42953</v>
      </c>
      <c r="I593" s="59">
        <v>42940</v>
      </c>
      <c r="J593" s="57">
        <v>81126.179999999993</v>
      </c>
      <c r="K593" s="1"/>
      <c r="L593" s="1"/>
    </row>
    <row r="594" spans="1:12" s="4" customFormat="1" ht="17.25" outlineLevel="1" thickBot="1" x14ac:dyDescent="0.3">
      <c r="A594" s="142" t="s">
        <v>27</v>
      </c>
      <c r="B594" s="143"/>
      <c r="C594" s="46"/>
      <c r="D594" s="21">
        <f>SUM(D592:D593)</f>
        <v>2135278.98</v>
      </c>
      <c r="E594" s="46"/>
      <c r="F594" s="46"/>
      <c r="G594" s="39">
        <f>SUM(G592:G593)</f>
        <v>2139170.06</v>
      </c>
      <c r="H594" s="58"/>
      <c r="I594" s="34"/>
      <c r="J594" s="21">
        <f>SUM(J592:J593)</f>
        <v>1880695.45</v>
      </c>
      <c r="K594" s="1"/>
      <c r="L594" s="1"/>
    </row>
    <row r="595" spans="1:12" s="4" customFormat="1" ht="17.25" customHeight="1" outlineLevel="1" x14ac:dyDescent="0.25">
      <c r="A595" s="313" t="s">
        <v>164</v>
      </c>
      <c r="B595" s="314"/>
      <c r="C595" s="330"/>
      <c r="D595" s="287">
        <v>800000</v>
      </c>
      <c r="E595" s="73"/>
      <c r="F595" s="128"/>
      <c r="G595" s="287">
        <v>0</v>
      </c>
      <c r="H595" s="76"/>
      <c r="I595" s="35"/>
      <c r="J595" s="287"/>
      <c r="K595" s="1"/>
      <c r="L595" s="1"/>
    </row>
    <row r="596" spans="1:12" s="71" customFormat="1" ht="30.75" customHeight="1" outlineLevel="1" x14ac:dyDescent="0.25">
      <c r="A596" s="105">
        <v>1</v>
      </c>
      <c r="B596" s="211" t="s">
        <v>642</v>
      </c>
      <c r="C596" s="38" t="s">
        <v>11</v>
      </c>
      <c r="D596" s="94"/>
      <c r="E596" s="133" t="s">
        <v>643</v>
      </c>
      <c r="F596" s="212" t="s">
        <v>593</v>
      </c>
      <c r="G596" s="178">
        <v>66010.37999999999</v>
      </c>
      <c r="H596" s="139">
        <v>43028</v>
      </c>
      <c r="I596" s="136"/>
      <c r="J596" s="178">
        <v>66010.37999999999</v>
      </c>
    </row>
    <row r="597" spans="1:12" s="71" customFormat="1" ht="30.75" customHeight="1" outlineLevel="1" x14ac:dyDescent="0.25">
      <c r="A597" s="105">
        <v>2</v>
      </c>
      <c r="B597" s="211" t="s">
        <v>201</v>
      </c>
      <c r="C597" s="38" t="s">
        <v>11</v>
      </c>
      <c r="D597" s="94"/>
      <c r="E597" s="134"/>
      <c r="F597" s="179"/>
      <c r="G597" s="178">
        <v>76190.239999999991</v>
      </c>
      <c r="H597" s="140"/>
      <c r="I597" s="137"/>
      <c r="J597" s="178">
        <v>76190.239999999991</v>
      </c>
    </row>
    <row r="598" spans="1:12" s="71" customFormat="1" ht="30.75" customHeight="1" outlineLevel="1" x14ac:dyDescent="0.25">
      <c r="A598" s="105">
        <v>3</v>
      </c>
      <c r="B598" s="211" t="s">
        <v>636</v>
      </c>
      <c r="C598" s="38" t="s">
        <v>11</v>
      </c>
      <c r="D598" s="94"/>
      <c r="E598" s="134"/>
      <c r="F598" s="179"/>
      <c r="G598" s="178">
        <v>40196.699999999997</v>
      </c>
      <c r="H598" s="140"/>
      <c r="I598" s="137"/>
      <c r="J598" s="178">
        <v>40196.699999999997</v>
      </c>
    </row>
    <row r="599" spans="1:12" s="71" customFormat="1" ht="30.75" customHeight="1" outlineLevel="1" x14ac:dyDescent="0.25">
      <c r="A599" s="105">
        <v>4</v>
      </c>
      <c r="B599" s="211" t="s">
        <v>637</v>
      </c>
      <c r="C599" s="38" t="s">
        <v>11</v>
      </c>
      <c r="D599" s="94"/>
      <c r="E599" s="134"/>
      <c r="F599" s="179"/>
      <c r="G599" s="178">
        <v>70757.51999999999</v>
      </c>
      <c r="H599" s="140"/>
      <c r="I599" s="137"/>
      <c r="J599" s="178">
        <v>70757.51999999999</v>
      </c>
    </row>
    <row r="600" spans="1:12" s="71" customFormat="1" ht="30.75" customHeight="1" outlineLevel="1" x14ac:dyDescent="0.25">
      <c r="A600" s="105">
        <v>5</v>
      </c>
      <c r="B600" s="211" t="s">
        <v>638</v>
      </c>
      <c r="C600" s="38" t="s">
        <v>11</v>
      </c>
      <c r="D600" s="94"/>
      <c r="E600" s="134"/>
      <c r="F600" s="179"/>
      <c r="G600" s="178">
        <v>70643.06</v>
      </c>
      <c r="H600" s="140"/>
      <c r="I600" s="137"/>
      <c r="J600" s="178">
        <v>70643.06</v>
      </c>
    </row>
    <row r="601" spans="1:12" s="71" customFormat="1" ht="30.75" customHeight="1" outlineLevel="1" x14ac:dyDescent="0.25">
      <c r="A601" s="105">
        <v>6</v>
      </c>
      <c r="B601" s="211" t="s">
        <v>639</v>
      </c>
      <c r="C601" s="38" t="s">
        <v>11</v>
      </c>
      <c r="D601" s="94"/>
      <c r="E601" s="134"/>
      <c r="F601" s="179"/>
      <c r="G601" s="178">
        <v>74836.78</v>
      </c>
      <c r="H601" s="140"/>
      <c r="I601" s="137"/>
      <c r="J601" s="178">
        <v>74836.78</v>
      </c>
    </row>
    <row r="602" spans="1:12" s="71" customFormat="1" ht="30.75" customHeight="1" outlineLevel="1" x14ac:dyDescent="0.25">
      <c r="A602" s="105">
        <v>7</v>
      </c>
      <c r="B602" s="211" t="s">
        <v>640</v>
      </c>
      <c r="C602" s="38" t="s">
        <v>11</v>
      </c>
      <c r="D602" s="94"/>
      <c r="E602" s="134"/>
      <c r="F602" s="179"/>
      <c r="G602" s="178">
        <v>74718.78</v>
      </c>
      <c r="H602" s="140"/>
      <c r="I602" s="137"/>
      <c r="J602" s="178">
        <v>74718.78</v>
      </c>
    </row>
    <row r="603" spans="1:12" s="71" customFormat="1" ht="30.75" customHeight="1" outlineLevel="1" x14ac:dyDescent="0.25">
      <c r="A603" s="105">
        <v>8</v>
      </c>
      <c r="B603" s="211" t="s">
        <v>641</v>
      </c>
      <c r="C603" s="38" t="s">
        <v>11</v>
      </c>
      <c r="D603" s="94"/>
      <c r="E603" s="135"/>
      <c r="F603" s="181"/>
      <c r="G603" s="178">
        <v>79959.159999999989</v>
      </c>
      <c r="H603" s="141"/>
      <c r="I603" s="138"/>
      <c r="J603" s="178">
        <v>79959.159999999989</v>
      </c>
    </row>
    <row r="604" spans="1:12" s="71" customFormat="1" ht="17.25" customHeight="1" outlineLevel="1" x14ac:dyDescent="0.25">
      <c r="A604" s="105"/>
      <c r="B604" s="105"/>
      <c r="C604" s="331"/>
      <c r="D604" s="94"/>
      <c r="E604" s="75"/>
      <c r="F604" s="38"/>
      <c r="G604" s="94">
        <f>SUM(G595:G603)</f>
        <v>553312.62000000011</v>
      </c>
      <c r="H604" s="59"/>
      <c r="I604" s="17"/>
      <c r="J604" s="94">
        <f>SUM(J595:J603)</f>
        <v>553312.62000000011</v>
      </c>
    </row>
    <row r="605" spans="1:12" s="1" customFormat="1" ht="39" customHeight="1" outlineLevel="1" x14ac:dyDescent="0.25">
      <c r="A605" s="105">
        <v>1</v>
      </c>
      <c r="B605" s="211" t="s">
        <v>824</v>
      </c>
      <c r="C605" s="321" t="s">
        <v>770</v>
      </c>
      <c r="D605" s="94"/>
      <c r="E605" s="75" t="s">
        <v>826</v>
      </c>
      <c r="F605" s="321" t="s">
        <v>772</v>
      </c>
      <c r="G605" s="94">
        <v>10000</v>
      </c>
      <c r="H605" s="139" t="s">
        <v>827</v>
      </c>
      <c r="I605" s="59">
        <v>43131</v>
      </c>
      <c r="J605" s="178">
        <v>10000</v>
      </c>
    </row>
    <row r="606" spans="1:12" s="1" customFormat="1" ht="39" customHeight="1" outlineLevel="1" x14ac:dyDescent="0.25">
      <c r="A606" s="105">
        <v>2</v>
      </c>
      <c r="B606" s="211" t="s">
        <v>641</v>
      </c>
      <c r="C606" s="323"/>
      <c r="D606" s="94"/>
      <c r="E606" s="75" t="s">
        <v>825</v>
      </c>
      <c r="F606" s="323"/>
      <c r="G606" s="94">
        <v>10000</v>
      </c>
      <c r="H606" s="140"/>
      <c r="I606" s="59">
        <v>43131</v>
      </c>
      <c r="J606" s="178">
        <v>10000</v>
      </c>
    </row>
    <row r="607" spans="1:12" s="1" customFormat="1" ht="39" customHeight="1" outlineLevel="1" x14ac:dyDescent="0.25">
      <c r="A607" s="105">
        <v>3</v>
      </c>
      <c r="B607" s="211" t="s">
        <v>201</v>
      </c>
      <c r="C607" s="323"/>
      <c r="D607" s="94"/>
      <c r="E607" s="75" t="s">
        <v>842</v>
      </c>
      <c r="F607" s="323"/>
      <c r="G607" s="94">
        <v>10000</v>
      </c>
      <c r="H607" s="140"/>
      <c r="I607" s="59">
        <v>43131</v>
      </c>
      <c r="J607" s="178">
        <v>10000</v>
      </c>
    </row>
    <row r="608" spans="1:12" s="1" customFormat="1" ht="39" customHeight="1" outlineLevel="1" x14ac:dyDescent="0.25">
      <c r="A608" s="105">
        <v>4</v>
      </c>
      <c r="B608" s="211" t="s">
        <v>846</v>
      </c>
      <c r="C608" s="323"/>
      <c r="D608" s="94"/>
      <c r="E608" s="75" t="s">
        <v>847</v>
      </c>
      <c r="F608" s="323"/>
      <c r="G608" s="94">
        <v>10000</v>
      </c>
      <c r="H608" s="140"/>
      <c r="I608" s="59">
        <v>43131</v>
      </c>
      <c r="J608" s="178">
        <v>10000</v>
      </c>
    </row>
    <row r="609" spans="1:12" s="1" customFormat="1" ht="39" customHeight="1" outlineLevel="1" x14ac:dyDescent="0.25">
      <c r="A609" s="105">
        <v>5</v>
      </c>
      <c r="B609" s="211" t="s">
        <v>848</v>
      </c>
      <c r="C609" s="323"/>
      <c r="D609" s="94"/>
      <c r="E609" s="75" t="s">
        <v>871</v>
      </c>
      <c r="F609" s="323"/>
      <c r="G609" s="94">
        <v>10000</v>
      </c>
      <c r="H609" s="140"/>
      <c r="I609" s="59">
        <v>43131</v>
      </c>
      <c r="J609" s="178">
        <v>10000</v>
      </c>
    </row>
    <row r="610" spans="1:12" s="1" customFormat="1" ht="39" customHeight="1" outlineLevel="1" x14ac:dyDescent="0.25">
      <c r="A610" s="370">
        <v>6</v>
      </c>
      <c r="B610" s="211" t="s">
        <v>874</v>
      </c>
      <c r="C610" s="323"/>
      <c r="D610" s="94"/>
      <c r="E610" s="75" t="s">
        <v>875</v>
      </c>
      <c r="F610" s="323"/>
      <c r="G610" s="94">
        <v>10000</v>
      </c>
      <c r="H610" s="140"/>
      <c r="I610" s="59">
        <v>43138</v>
      </c>
      <c r="J610" s="178">
        <v>10000</v>
      </c>
    </row>
    <row r="611" spans="1:12" s="1" customFormat="1" ht="39" customHeight="1" outlineLevel="1" x14ac:dyDescent="0.25">
      <c r="A611" s="105">
        <v>7</v>
      </c>
      <c r="B611" s="211" t="s">
        <v>889</v>
      </c>
      <c r="C611" s="323"/>
      <c r="D611" s="94"/>
      <c r="E611" s="75" t="s">
        <v>890</v>
      </c>
      <c r="F611" s="200"/>
      <c r="G611" s="94">
        <v>10000</v>
      </c>
      <c r="H611" s="141"/>
      <c r="I611" s="59">
        <v>43138</v>
      </c>
      <c r="J611" s="178">
        <v>10000</v>
      </c>
    </row>
    <row r="612" spans="1:12" s="1" customFormat="1" ht="39" customHeight="1" outlineLevel="1" x14ac:dyDescent="0.25">
      <c r="A612" s="370">
        <v>8</v>
      </c>
      <c r="B612" s="211" t="s">
        <v>910</v>
      </c>
      <c r="C612" s="200"/>
      <c r="D612" s="94"/>
      <c r="E612" s="75" t="s">
        <v>911</v>
      </c>
      <c r="F612" s="353"/>
      <c r="G612" s="94">
        <v>10000</v>
      </c>
      <c r="H612" s="59"/>
      <c r="I612" s="59"/>
      <c r="J612" s="178"/>
    </row>
    <row r="613" spans="1:12" s="1" customFormat="1" ht="36" customHeight="1" outlineLevel="1" x14ac:dyDescent="0.25">
      <c r="A613" s="289"/>
      <c r="B613" s="124" t="s">
        <v>771</v>
      </c>
      <c r="C613" s="371"/>
      <c r="D613" s="96">
        <v>300000</v>
      </c>
      <c r="E613" s="119"/>
      <c r="F613" s="92"/>
      <c r="G613" s="96">
        <f>(SUM(G605:G607))+G608+G609+G610+G611+G612</f>
        <v>80000</v>
      </c>
      <c r="H613" s="116"/>
      <c r="I613" s="117"/>
      <c r="J613" s="96"/>
    </row>
    <row r="614" spans="1:12" s="4" customFormat="1" ht="17.25" outlineLevel="1" thickBot="1" x14ac:dyDescent="0.3">
      <c r="A614" s="226" t="s">
        <v>28</v>
      </c>
      <c r="B614" s="227"/>
      <c r="C614" s="292"/>
      <c r="D614" s="236">
        <f>D568+D570+D575+D578+D581+D584+D595+D587+D591+D594+D613</f>
        <v>29121260.780000001</v>
      </c>
      <c r="E614" s="236">
        <f>E568+E570+E575+E578+E581+E584+E595+E587+E594</f>
        <v>0</v>
      </c>
      <c r="F614" s="236">
        <f>F568+F570+F575+F578+F581+F584+F595+F587+F594</f>
        <v>0</v>
      </c>
      <c r="G614" s="236">
        <f>G568+G570+G575+G578+G581+G584+G587+G591+G595+G594+G604+G613</f>
        <v>35129153.009999998</v>
      </c>
      <c r="H614" s="236">
        <f>H568+H570+H575+H578+H581+H584+H595+H587+H594</f>
        <v>0</v>
      </c>
      <c r="I614" s="236">
        <f>I568+I570+I575+I578+I581+I584+I595+I587+I594</f>
        <v>0</v>
      </c>
      <c r="J614" s="236">
        <f>J568+J570+J575+J578+J581+J584+J595+J587+J594+J591+J604+J613</f>
        <v>27994580.600000001</v>
      </c>
      <c r="K614" s="1"/>
      <c r="L614" s="1"/>
    </row>
    <row r="615" spans="1:12" s="3" customFormat="1" ht="30.75" customHeight="1" thickBot="1" x14ac:dyDescent="0.3">
      <c r="A615" s="293" t="s">
        <v>41</v>
      </c>
      <c r="B615" s="294"/>
      <c r="C615" s="294"/>
      <c r="D615" s="294"/>
      <c r="E615" s="294"/>
      <c r="F615" s="294"/>
      <c r="G615" s="294"/>
      <c r="H615" s="294"/>
      <c r="I615" s="294"/>
      <c r="J615" s="294"/>
      <c r="K615" s="2"/>
      <c r="L615" s="2"/>
    </row>
    <row r="616" spans="1:12" s="56" customFormat="1" ht="15.75" customHeight="1" x14ac:dyDescent="0.25">
      <c r="A616" s="197">
        <v>1</v>
      </c>
      <c r="B616" s="198" t="s">
        <v>205</v>
      </c>
      <c r="C616" s="185" t="s">
        <v>12</v>
      </c>
      <c r="D616" s="175">
        <v>1100175.3600000001</v>
      </c>
      <c r="E616" s="172" t="s">
        <v>544</v>
      </c>
      <c r="F616" s="172" t="s">
        <v>358</v>
      </c>
      <c r="G616" s="233">
        <v>7021377.5800000001</v>
      </c>
      <c r="H616" s="174">
        <v>43022</v>
      </c>
      <c r="I616" s="174">
        <v>43022</v>
      </c>
      <c r="J616" s="175">
        <v>1100175.3600000001</v>
      </c>
      <c r="K616" s="7"/>
      <c r="L616" s="7"/>
    </row>
    <row r="617" spans="1:12" s="56" customFormat="1" ht="17.25" customHeight="1" x14ac:dyDescent="0.25">
      <c r="A617" s="325"/>
      <c r="B617" s="323"/>
      <c r="C617" s="38" t="s">
        <v>10</v>
      </c>
      <c r="D617" s="57">
        <v>716059.4</v>
      </c>
      <c r="E617" s="179"/>
      <c r="F617" s="179"/>
      <c r="G617" s="131"/>
      <c r="H617" s="141"/>
      <c r="I617" s="141"/>
      <c r="J617" s="57">
        <v>716059.4</v>
      </c>
      <c r="K617" s="7"/>
      <c r="L617" s="7"/>
    </row>
    <row r="618" spans="1:12" s="56" customFormat="1" ht="33" customHeight="1" x14ac:dyDescent="0.25">
      <c r="A618" s="191"/>
      <c r="B618" s="200"/>
      <c r="C618" s="92" t="s">
        <v>24</v>
      </c>
      <c r="D618" s="113">
        <v>4361190.32</v>
      </c>
      <c r="E618" s="181"/>
      <c r="F618" s="181"/>
      <c r="G618" s="132"/>
      <c r="H618" s="116">
        <v>43028</v>
      </c>
      <c r="I618" s="116">
        <v>43028</v>
      </c>
      <c r="J618" s="113">
        <v>4361190.32</v>
      </c>
      <c r="K618" s="7"/>
      <c r="L618" s="7"/>
    </row>
    <row r="619" spans="1:12" ht="17.25" outlineLevel="1" thickBot="1" x14ac:dyDescent="0.3">
      <c r="A619" s="144" t="s">
        <v>27</v>
      </c>
      <c r="B619" s="145"/>
      <c r="C619" s="29"/>
      <c r="D619" s="44">
        <f>SUM(D616:D618)</f>
        <v>6177425.0800000001</v>
      </c>
      <c r="E619" s="29"/>
      <c r="F619" s="29"/>
      <c r="G619" s="44">
        <f>SUM(G616:G618)</f>
        <v>7021377.5800000001</v>
      </c>
      <c r="H619" s="115"/>
      <c r="I619" s="125"/>
      <c r="J619" s="44">
        <f t="shared" ref="J619" si="6">SUM(J616:J618)</f>
        <v>6177425.0800000001</v>
      </c>
    </row>
    <row r="620" spans="1:12" s="56" customFormat="1" ht="19.5" customHeight="1" x14ac:dyDescent="0.25">
      <c r="A620" s="197">
        <v>2</v>
      </c>
      <c r="B620" s="372" t="s">
        <v>206</v>
      </c>
      <c r="C620" s="185" t="s">
        <v>12</v>
      </c>
      <c r="D620" s="175">
        <v>993288.6</v>
      </c>
      <c r="E620" s="172" t="s">
        <v>544</v>
      </c>
      <c r="F620" s="172" t="s">
        <v>358</v>
      </c>
      <c r="G620" s="233">
        <v>10042489.970000001</v>
      </c>
      <c r="H620" s="174">
        <v>43015</v>
      </c>
      <c r="I620" s="174">
        <v>43015</v>
      </c>
      <c r="J620" s="175">
        <v>993288.6</v>
      </c>
      <c r="K620" s="7"/>
      <c r="L620" s="7"/>
    </row>
    <row r="621" spans="1:12" s="56" customFormat="1" ht="19.5" customHeight="1" x14ac:dyDescent="0.25">
      <c r="A621" s="325"/>
      <c r="B621" s="208"/>
      <c r="C621" s="38" t="s">
        <v>10</v>
      </c>
      <c r="D621" s="57">
        <v>912219.06</v>
      </c>
      <c r="E621" s="179"/>
      <c r="F621" s="179"/>
      <c r="G621" s="131"/>
      <c r="H621" s="141"/>
      <c r="I621" s="141"/>
      <c r="J621" s="57">
        <v>912219.06</v>
      </c>
      <c r="K621" s="7"/>
      <c r="L621" s="7"/>
    </row>
    <row r="622" spans="1:12" s="56" customFormat="1" ht="29.25" customHeight="1" x14ac:dyDescent="0.25">
      <c r="A622" s="191"/>
      <c r="B622" s="192"/>
      <c r="C622" s="92" t="s">
        <v>24</v>
      </c>
      <c r="D622" s="57">
        <v>7276899.5200000005</v>
      </c>
      <c r="E622" s="181"/>
      <c r="F622" s="181"/>
      <c r="G622" s="132"/>
      <c r="H622" s="59">
        <v>43028</v>
      </c>
      <c r="I622" s="116">
        <v>43028</v>
      </c>
      <c r="J622" s="57">
        <v>7276899.5200000005</v>
      </c>
      <c r="K622" s="7"/>
      <c r="L622" s="7"/>
    </row>
    <row r="623" spans="1:12" ht="17.25" outlineLevel="1" thickBot="1" x14ac:dyDescent="0.3">
      <c r="A623" s="142" t="s">
        <v>27</v>
      </c>
      <c r="B623" s="143"/>
      <c r="C623" s="28"/>
      <c r="D623" s="21">
        <f>SUM(D620:D622)</f>
        <v>9182407.1799999997</v>
      </c>
      <c r="E623" s="28"/>
      <c r="F623" s="28"/>
      <c r="G623" s="21">
        <f>SUM(G620:G622)</f>
        <v>10042489.970000001</v>
      </c>
      <c r="H623" s="58"/>
      <c r="I623" s="34"/>
      <c r="J623" s="21">
        <f t="shared" ref="J623" si="7">SUM(J620:J622)</f>
        <v>9182407.1799999997</v>
      </c>
    </row>
    <row r="624" spans="1:12" s="56" customFormat="1" ht="47.25" customHeight="1" x14ac:dyDescent="0.25">
      <c r="A624" s="197">
        <v>3</v>
      </c>
      <c r="B624" s="205" t="s">
        <v>207</v>
      </c>
      <c r="C624" s="185" t="s">
        <v>23</v>
      </c>
      <c r="D624" s="175">
        <v>5277539.5199999996</v>
      </c>
      <c r="E624" s="185" t="s">
        <v>578</v>
      </c>
      <c r="F624" s="185" t="s">
        <v>358</v>
      </c>
      <c r="G624" s="189">
        <v>5304193.7300000004</v>
      </c>
      <c r="H624" s="187">
        <v>43053</v>
      </c>
      <c r="I624" s="187">
        <v>43067</v>
      </c>
      <c r="J624" s="175">
        <v>5185151.28</v>
      </c>
      <c r="K624" s="7"/>
      <c r="L624" s="7"/>
    </row>
    <row r="625" spans="1:12" s="56" customFormat="1" ht="38.25" customHeight="1" x14ac:dyDescent="0.25">
      <c r="A625" s="191"/>
      <c r="B625" s="192"/>
      <c r="C625" s="92" t="s">
        <v>11</v>
      </c>
      <c r="D625" s="113">
        <v>55642.26</v>
      </c>
      <c r="E625" s="92" t="s">
        <v>510</v>
      </c>
      <c r="F625" s="92" t="s">
        <v>422</v>
      </c>
      <c r="G625" s="68">
        <v>55642.26</v>
      </c>
      <c r="H625" s="116">
        <v>42960</v>
      </c>
      <c r="I625" s="116">
        <v>42956</v>
      </c>
      <c r="J625" s="113">
        <v>55642.26</v>
      </c>
      <c r="K625" s="7"/>
      <c r="L625" s="7"/>
    </row>
    <row r="626" spans="1:12" ht="17.25" outlineLevel="1" thickBot="1" x14ac:dyDescent="0.3">
      <c r="A626" s="142" t="s">
        <v>27</v>
      </c>
      <c r="B626" s="143"/>
      <c r="C626" s="28"/>
      <c r="D626" s="21">
        <f>SUM(D624:D625)</f>
        <v>5333181.7799999993</v>
      </c>
      <c r="E626" s="28"/>
      <c r="F626" s="28"/>
      <c r="G626" s="21">
        <f>SUM(G624:G625)</f>
        <v>5359835.99</v>
      </c>
      <c r="H626" s="28"/>
      <c r="I626" s="34"/>
      <c r="J626" s="21">
        <f>SUM(J624:J625)</f>
        <v>5240793.54</v>
      </c>
    </row>
    <row r="627" spans="1:12" s="56" customFormat="1" ht="36" customHeight="1" x14ac:dyDescent="0.25">
      <c r="A627" s="169">
        <v>4</v>
      </c>
      <c r="B627" s="234" t="s">
        <v>208</v>
      </c>
      <c r="C627" s="185" t="s">
        <v>10</v>
      </c>
      <c r="D627" s="175">
        <v>582446.81999999995</v>
      </c>
      <c r="E627" s="172" t="s">
        <v>544</v>
      </c>
      <c r="F627" s="172" t="s">
        <v>358</v>
      </c>
      <c r="G627" s="233">
        <v>5922455.7400000002</v>
      </c>
      <c r="H627" s="187">
        <v>43015</v>
      </c>
      <c r="I627" s="187">
        <v>43015</v>
      </c>
      <c r="J627" s="175">
        <v>582446.81999999995</v>
      </c>
      <c r="K627" s="7"/>
      <c r="L627" s="7"/>
    </row>
    <row r="628" spans="1:12" ht="36" customHeight="1" outlineLevel="1" x14ac:dyDescent="0.25">
      <c r="A628" s="176"/>
      <c r="B628" s="207"/>
      <c r="C628" s="235" t="s">
        <v>24</v>
      </c>
      <c r="D628" s="178">
        <v>4791255.4799999995</v>
      </c>
      <c r="E628" s="181"/>
      <c r="F628" s="181"/>
      <c r="G628" s="132"/>
      <c r="H628" s="59">
        <v>43028</v>
      </c>
      <c r="I628" s="116">
        <v>43028</v>
      </c>
      <c r="J628" s="57">
        <v>4791255.4799999995</v>
      </c>
    </row>
    <row r="629" spans="1:12" ht="17.25" outlineLevel="1" thickBot="1" x14ac:dyDescent="0.3">
      <c r="A629" s="142" t="s">
        <v>27</v>
      </c>
      <c r="B629" s="143"/>
      <c r="C629" s="28"/>
      <c r="D629" s="21">
        <f>SUM(D627:D628)</f>
        <v>5373702.2999999998</v>
      </c>
      <c r="E629" s="28"/>
      <c r="F629" s="28"/>
      <c r="G629" s="21">
        <f>SUM(G627:G628)</f>
        <v>5922455.7400000002</v>
      </c>
      <c r="H629" s="58"/>
      <c r="I629" s="34"/>
      <c r="J629" s="21">
        <f>SUM(J627:J628)</f>
        <v>5373702.2999999998</v>
      </c>
    </row>
    <row r="630" spans="1:12" s="4" customFormat="1" ht="19.5" customHeight="1" outlineLevel="1" x14ac:dyDescent="0.25">
      <c r="A630" s="285"/>
      <c r="B630" s="347" t="s">
        <v>164</v>
      </c>
      <c r="C630" s="315"/>
      <c r="D630" s="287">
        <v>1000000</v>
      </c>
      <c r="E630" s="73"/>
      <c r="F630" s="72"/>
      <c r="G630" s="316"/>
      <c r="H630" s="74"/>
      <c r="I630" s="35"/>
      <c r="J630" s="287"/>
      <c r="K630" s="1"/>
      <c r="L630" s="1"/>
    </row>
    <row r="631" spans="1:12" s="71" customFormat="1" ht="31.5" customHeight="1" outlineLevel="1" x14ac:dyDescent="0.25">
      <c r="A631" s="105">
        <v>1</v>
      </c>
      <c r="B631" s="211" t="s">
        <v>648</v>
      </c>
      <c r="C631" s="38" t="s">
        <v>11</v>
      </c>
      <c r="D631" s="94"/>
      <c r="E631" s="133" t="s">
        <v>649</v>
      </c>
      <c r="F631" s="130" t="s">
        <v>593</v>
      </c>
      <c r="G631" s="94">
        <v>329650.7</v>
      </c>
      <c r="H631" s="139">
        <v>43040</v>
      </c>
      <c r="I631" s="136"/>
      <c r="J631" s="94"/>
    </row>
    <row r="632" spans="1:12" s="71" customFormat="1" ht="31.5" customHeight="1" outlineLevel="1" x14ac:dyDescent="0.25">
      <c r="A632" s="105">
        <v>2</v>
      </c>
      <c r="B632" s="211" t="s">
        <v>644</v>
      </c>
      <c r="C632" s="38" t="s">
        <v>11</v>
      </c>
      <c r="D632" s="94"/>
      <c r="E632" s="134"/>
      <c r="F632" s="131"/>
      <c r="G632" s="94">
        <v>51646.239999999998</v>
      </c>
      <c r="H632" s="140"/>
      <c r="I632" s="137"/>
      <c r="J632" s="94"/>
    </row>
    <row r="633" spans="1:12" s="71" customFormat="1" ht="31.5" customHeight="1" outlineLevel="1" x14ac:dyDescent="0.25">
      <c r="A633" s="105">
        <v>3</v>
      </c>
      <c r="B633" s="211" t="s">
        <v>208</v>
      </c>
      <c r="C633" s="38" t="s">
        <v>11</v>
      </c>
      <c r="D633" s="94"/>
      <c r="E633" s="134"/>
      <c r="F633" s="131"/>
      <c r="G633" s="94">
        <v>24526.3</v>
      </c>
      <c r="H633" s="140"/>
      <c r="I633" s="137"/>
      <c r="J633" s="94"/>
    </row>
    <row r="634" spans="1:12" s="71" customFormat="1" ht="31.5" customHeight="1" outlineLevel="1" x14ac:dyDescent="0.25">
      <c r="A634" s="105">
        <v>4</v>
      </c>
      <c r="B634" s="211" t="s">
        <v>205</v>
      </c>
      <c r="C634" s="38" t="s">
        <v>11</v>
      </c>
      <c r="D634" s="94"/>
      <c r="E634" s="134"/>
      <c r="F634" s="131"/>
      <c r="G634" s="94">
        <v>33943.879999999997</v>
      </c>
      <c r="H634" s="140"/>
      <c r="I634" s="137"/>
      <c r="J634" s="94"/>
    </row>
    <row r="635" spans="1:12" s="71" customFormat="1" ht="31.5" customHeight="1" outlineLevel="1" x14ac:dyDescent="0.25">
      <c r="A635" s="105">
        <v>5</v>
      </c>
      <c r="B635" s="211" t="s">
        <v>645</v>
      </c>
      <c r="C635" s="38" t="s">
        <v>11</v>
      </c>
      <c r="D635" s="94"/>
      <c r="E635" s="134"/>
      <c r="F635" s="131"/>
      <c r="G635" s="94">
        <v>33069.5</v>
      </c>
      <c r="H635" s="140"/>
      <c r="I635" s="137"/>
      <c r="J635" s="94"/>
    </row>
    <row r="636" spans="1:12" s="71" customFormat="1" ht="31.5" customHeight="1" outlineLevel="1" x14ac:dyDescent="0.25">
      <c r="A636" s="105">
        <v>6</v>
      </c>
      <c r="B636" s="211" t="s">
        <v>646</v>
      </c>
      <c r="C636" s="38" t="s">
        <v>11</v>
      </c>
      <c r="D636" s="94"/>
      <c r="E636" s="134"/>
      <c r="F636" s="131"/>
      <c r="G636" s="94">
        <v>165851.35999999999</v>
      </c>
      <c r="H636" s="140"/>
      <c r="I636" s="137"/>
      <c r="J636" s="94"/>
    </row>
    <row r="637" spans="1:12" s="71" customFormat="1" ht="31.5" customHeight="1" outlineLevel="1" x14ac:dyDescent="0.25">
      <c r="A637" s="105">
        <v>7</v>
      </c>
      <c r="B637" s="211" t="s">
        <v>647</v>
      </c>
      <c r="C637" s="38" t="s">
        <v>11</v>
      </c>
      <c r="D637" s="94"/>
      <c r="E637" s="135"/>
      <c r="F637" s="132"/>
      <c r="G637" s="94">
        <v>214970.03999999998</v>
      </c>
      <c r="H637" s="141"/>
      <c r="I637" s="138"/>
      <c r="J637" s="94"/>
    </row>
    <row r="638" spans="1:12" s="71" customFormat="1" ht="35.25" customHeight="1" outlineLevel="1" x14ac:dyDescent="0.25">
      <c r="A638" s="105"/>
      <c r="B638" s="105"/>
      <c r="C638" s="105"/>
      <c r="D638" s="94"/>
      <c r="E638" s="75"/>
      <c r="F638" s="57"/>
      <c r="G638" s="94">
        <f>SUM(G631:G637)</f>
        <v>853658.02</v>
      </c>
      <c r="H638" s="59"/>
      <c r="I638" s="17"/>
      <c r="J638" s="94"/>
    </row>
    <row r="639" spans="1:12" s="1" customFormat="1" ht="35.25" customHeight="1" outlineLevel="1" x14ac:dyDescent="0.25">
      <c r="A639" s="105">
        <v>1</v>
      </c>
      <c r="B639" s="211" t="s">
        <v>853</v>
      </c>
      <c r="C639" s="321" t="s">
        <v>770</v>
      </c>
      <c r="D639" s="178"/>
      <c r="E639" s="75" t="s">
        <v>854</v>
      </c>
      <c r="F639" s="345" t="s">
        <v>772</v>
      </c>
      <c r="G639" s="94">
        <v>10000</v>
      </c>
      <c r="H639" s="139" t="s">
        <v>827</v>
      </c>
      <c r="I639" s="59">
        <v>43131</v>
      </c>
      <c r="J639" s="178">
        <v>10000</v>
      </c>
    </row>
    <row r="640" spans="1:12" s="1" customFormat="1" ht="35.25" customHeight="1" outlineLevel="1" x14ac:dyDescent="0.25">
      <c r="A640" s="105">
        <v>2</v>
      </c>
      <c r="B640" s="211" t="s">
        <v>855</v>
      </c>
      <c r="C640" s="323"/>
      <c r="D640" s="178"/>
      <c r="E640" s="75" t="s">
        <v>856</v>
      </c>
      <c r="F640" s="280"/>
      <c r="G640" s="94">
        <v>10000</v>
      </c>
      <c r="H640" s="140"/>
      <c r="I640" s="59">
        <v>43131</v>
      </c>
      <c r="J640" s="178">
        <v>10000</v>
      </c>
    </row>
    <row r="641" spans="1:12" s="1" customFormat="1" ht="35.25" customHeight="1" outlineLevel="1" x14ac:dyDescent="0.25">
      <c r="A641" s="105">
        <v>3</v>
      </c>
      <c r="B641" s="211" t="s">
        <v>878</v>
      </c>
      <c r="C641" s="323"/>
      <c r="D641" s="178"/>
      <c r="E641" s="75" t="s">
        <v>879</v>
      </c>
      <c r="F641" s="280"/>
      <c r="G641" s="94">
        <v>10000</v>
      </c>
      <c r="H641" s="140"/>
      <c r="I641" s="59">
        <v>43138</v>
      </c>
      <c r="J641" s="178">
        <v>10000</v>
      </c>
    </row>
    <row r="642" spans="1:12" s="1" customFormat="1" ht="35.25" customHeight="1" outlineLevel="1" x14ac:dyDescent="0.25">
      <c r="A642" s="105">
        <v>4</v>
      </c>
      <c r="B642" s="211" t="s">
        <v>880</v>
      </c>
      <c r="C642" s="200"/>
      <c r="D642" s="178"/>
      <c r="E642" s="75" t="s">
        <v>881</v>
      </c>
      <c r="F642" s="266"/>
      <c r="G642" s="94">
        <v>20000</v>
      </c>
      <c r="H642" s="141"/>
      <c r="I642" s="59">
        <v>43138</v>
      </c>
      <c r="J642" s="178">
        <v>20000</v>
      </c>
    </row>
    <row r="643" spans="1:12" s="1" customFormat="1" ht="38.25" customHeight="1" outlineLevel="1" x14ac:dyDescent="0.25">
      <c r="A643" s="105"/>
      <c r="B643" s="105" t="s">
        <v>771</v>
      </c>
      <c r="C643" s="105"/>
      <c r="D643" s="94">
        <v>500000</v>
      </c>
      <c r="E643" s="75"/>
      <c r="F643" s="57"/>
      <c r="G643" s="94">
        <f>SUM(G639:G642)</f>
        <v>50000</v>
      </c>
      <c r="H643" s="59"/>
      <c r="I643" s="17"/>
      <c r="J643" s="94"/>
    </row>
    <row r="644" spans="1:12" ht="17.25" outlineLevel="1" thickBot="1" x14ac:dyDescent="0.3">
      <c r="A644" s="151" t="s">
        <v>28</v>
      </c>
      <c r="B644" s="152"/>
      <c r="C644" s="92"/>
      <c r="D644" s="241">
        <f>D629+D626+D623+D619+D630+D643</f>
        <v>27566716.339999996</v>
      </c>
      <c r="E644" s="241">
        <f t="shared" ref="E644:I644" si="8">E629+E626+E623+E619+E630</f>
        <v>0</v>
      </c>
      <c r="F644" s="241">
        <f t="shared" si="8"/>
        <v>0</v>
      </c>
      <c r="G644" s="241">
        <f>G629+G626+G623+G619+G630+G638+G643</f>
        <v>29249817.300000001</v>
      </c>
      <c r="H644" s="241">
        <f t="shared" si="8"/>
        <v>0</v>
      </c>
      <c r="I644" s="241">
        <f t="shared" si="8"/>
        <v>0</v>
      </c>
      <c r="J644" s="241">
        <f>J629+J626+J623+J619+J630+J643</f>
        <v>25974328.100000001</v>
      </c>
    </row>
    <row r="645" spans="1:12" s="56" customFormat="1" ht="27.75" customHeight="1" thickBot="1" x14ac:dyDescent="0.3">
      <c r="A645" s="148" t="s">
        <v>42</v>
      </c>
      <c r="B645" s="149"/>
      <c r="C645" s="149"/>
      <c r="D645" s="149"/>
      <c r="E645" s="149"/>
      <c r="F645" s="149"/>
      <c r="G645" s="149"/>
      <c r="H645" s="149"/>
      <c r="I645" s="149"/>
      <c r="J645" s="149"/>
      <c r="K645" s="7"/>
      <c r="L645" s="7"/>
    </row>
    <row r="646" spans="1:12" s="4" customFormat="1" ht="40.5" customHeight="1" x14ac:dyDescent="0.25">
      <c r="A646" s="373">
        <v>1</v>
      </c>
      <c r="B646" s="374" t="s">
        <v>209</v>
      </c>
      <c r="C646" s="114" t="s">
        <v>24</v>
      </c>
      <c r="D646" s="114">
        <v>3969179.97</v>
      </c>
      <c r="E646" s="120" t="s">
        <v>537</v>
      </c>
      <c r="F646" s="175" t="s">
        <v>402</v>
      </c>
      <c r="G646" s="270">
        <v>4730665.41</v>
      </c>
      <c r="H646" s="117">
        <v>43015</v>
      </c>
      <c r="I646" s="117">
        <v>43028</v>
      </c>
      <c r="J646" s="114">
        <v>3969179.97</v>
      </c>
      <c r="K646" s="2"/>
      <c r="L646" s="1"/>
    </row>
    <row r="647" spans="1:12" s="4" customFormat="1" ht="17.25" outlineLevel="1" thickBot="1" x14ac:dyDescent="0.3">
      <c r="A647" s="142" t="s">
        <v>27</v>
      </c>
      <c r="B647" s="143"/>
      <c r="C647" s="60"/>
      <c r="D647" s="55">
        <f>SUM(D646:D646)</f>
        <v>3969179.97</v>
      </c>
      <c r="E647" s="48"/>
      <c r="F647" s="46"/>
      <c r="G647" s="19">
        <f>SUM(G646:G646)</f>
        <v>4730665.41</v>
      </c>
      <c r="H647" s="58"/>
      <c r="I647" s="34"/>
      <c r="J647" s="55">
        <f>SUM(J646:J646)</f>
        <v>3969179.97</v>
      </c>
      <c r="K647" s="1"/>
      <c r="L647" s="1"/>
    </row>
    <row r="648" spans="1:12" s="4" customFormat="1" ht="37.5" customHeight="1" x14ac:dyDescent="0.25">
      <c r="A648" s="375">
        <v>2</v>
      </c>
      <c r="B648" s="376" t="s">
        <v>210</v>
      </c>
      <c r="C648" s="377" t="s">
        <v>24</v>
      </c>
      <c r="D648" s="171">
        <v>4569810.95</v>
      </c>
      <c r="E648" s="378" t="s">
        <v>537</v>
      </c>
      <c r="F648" s="175" t="s">
        <v>402</v>
      </c>
      <c r="G648" s="186">
        <v>5155824.26</v>
      </c>
      <c r="H648" s="187">
        <v>43015</v>
      </c>
      <c r="I648" s="187">
        <v>43066</v>
      </c>
      <c r="J648" s="175">
        <v>4569810.95</v>
      </c>
      <c r="K648" s="2"/>
      <c r="L648" s="1"/>
    </row>
    <row r="649" spans="1:12" s="4" customFormat="1" ht="17.25" outlineLevel="1" thickBot="1" x14ac:dyDescent="0.3">
      <c r="A649" s="142" t="s">
        <v>27</v>
      </c>
      <c r="B649" s="143"/>
      <c r="C649" s="60"/>
      <c r="D649" s="55">
        <f>SUM(D648:D648)</f>
        <v>4569810.95</v>
      </c>
      <c r="E649" s="48"/>
      <c r="F649" s="46"/>
      <c r="G649" s="19">
        <f>SUM(G648:G648)</f>
        <v>5155824.26</v>
      </c>
      <c r="H649" s="58"/>
      <c r="I649" s="34"/>
      <c r="J649" s="55">
        <f>SUM(J648:J648)</f>
        <v>4569810.95</v>
      </c>
      <c r="K649" s="1"/>
      <c r="L649" s="1"/>
    </row>
    <row r="650" spans="1:12" s="4" customFormat="1" ht="36.75" customHeight="1" x14ac:dyDescent="0.25">
      <c r="A650" s="379">
        <v>3</v>
      </c>
      <c r="B650" s="380" t="s">
        <v>211</v>
      </c>
      <c r="C650" s="377" t="s">
        <v>23</v>
      </c>
      <c r="D650" s="381">
        <v>4641874.5599999996</v>
      </c>
      <c r="E650" s="382" t="s">
        <v>762</v>
      </c>
      <c r="F650" s="189" t="s">
        <v>359</v>
      </c>
      <c r="G650" s="186">
        <v>4883235.67</v>
      </c>
      <c r="H650" s="187">
        <v>43054</v>
      </c>
      <c r="I650" s="187">
        <v>43053</v>
      </c>
      <c r="J650" s="175">
        <v>4641874.5599999996</v>
      </c>
      <c r="K650" s="2"/>
      <c r="L650" s="1"/>
    </row>
    <row r="651" spans="1:12" s="4" customFormat="1" ht="33" outlineLevel="1" x14ac:dyDescent="0.25">
      <c r="A651" s="383"/>
      <c r="B651" s="384"/>
      <c r="C651" s="235" t="s">
        <v>24</v>
      </c>
      <c r="D651" s="178">
        <v>10825119.4</v>
      </c>
      <c r="E651" s="382" t="s">
        <v>522</v>
      </c>
      <c r="F651" s="57" t="s">
        <v>359</v>
      </c>
      <c r="G651" s="223">
        <v>10362541.59</v>
      </c>
      <c r="H651" s="59">
        <v>43028</v>
      </c>
      <c r="I651" s="59">
        <v>43035</v>
      </c>
      <c r="J651" s="57">
        <v>10825119.4</v>
      </c>
      <c r="K651" s="1"/>
      <c r="L651" s="1"/>
    </row>
    <row r="652" spans="1:12" s="4" customFormat="1" ht="33" outlineLevel="1" x14ac:dyDescent="0.25">
      <c r="A652" s="385"/>
      <c r="B652" s="386"/>
      <c r="C652" s="339" t="s">
        <v>11</v>
      </c>
      <c r="D652" s="281">
        <v>71686.179999999993</v>
      </c>
      <c r="E652" s="387" t="s">
        <v>511</v>
      </c>
      <c r="F652" s="112" t="s">
        <v>513</v>
      </c>
      <c r="G652" s="282">
        <v>71686.179999999993</v>
      </c>
      <c r="H652" s="115">
        <v>42953</v>
      </c>
      <c r="I652" s="115">
        <v>42933</v>
      </c>
      <c r="J652" s="112">
        <v>71686.179999999993</v>
      </c>
      <c r="K652" s="1"/>
      <c r="L652" s="1"/>
    </row>
    <row r="653" spans="1:12" s="4" customFormat="1" ht="17.25" outlineLevel="1" thickBot="1" x14ac:dyDescent="0.3">
      <c r="A653" s="142" t="s">
        <v>27</v>
      </c>
      <c r="B653" s="143"/>
      <c r="C653" s="60"/>
      <c r="D653" s="55">
        <f>SUM(D650:D652)</f>
        <v>15538680.140000001</v>
      </c>
      <c r="E653" s="48"/>
      <c r="F653" s="46"/>
      <c r="G653" s="19">
        <f>SUM(G650:G652)</f>
        <v>15317463.439999999</v>
      </c>
      <c r="H653" s="58"/>
      <c r="I653" s="34"/>
      <c r="J653" s="55">
        <f>SUM(J650:J652)</f>
        <v>15538680.140000001</v>
      </c>
      <c r="K653" s="1"/>
      <c r="L653" s="1"/>
    </row>
    <row r="654" spans="1:12" s="4" customFormat="1" ht="36.75" customHeight="1" outlineLevel="1" x14ac:dyDescent="0.25">
      <c r="A654" s="388">
        <v>4</v>
      </c>
      <c r="B654" s="389" t="s">
        <v>212</v>
      </c>
      <c r="C654" s="235" t="s">
        <v>24</v>
      </c>
      <c r="D654" s="178">
        <v>4194413.84</v>
      </c>
      <c r="E654" s="75" t="s">
        <v>520</v>
      </c>
      <c r="F654" s="57" t="s">
        <v>359</v>
      </c>
      <c r="G654" s="223">
        <v>4618400.01</v>
      </c>
      <c r="H654" s="59">
        <v>43028</v>
      </c>
      <c r="I654" s="59">
        <v>43014</v>
      </c>
      <c r="J654" s="57">
        <v>4194413.84</v>
      </c>
      <c r="K654" s="1"/>
      <c r="L654" s="1"/>
    </row>
    <row r="655" spans="1:12" s="4" customFormat="1" ht="17.25" outlineLevel="1" thickBot="1" x14ac:dyDescent="0.3">
      <c r="A655" s="144" t="s">
        <v>27</v>
      </c>
      <c r="B655" s="145"/>
      <c r="C655" s="339"/>
      <c r="D655" s="24">
        <f>SUM(D654:D654)</f>
        <v>4194413.84</v>
      </c>
      <c r="E655" s="118"/>
      <c r="F655" s="112"/>
      <c r="G655" s="26">
        <f>SUM(G654:G654)</f>
        <v>4618400.01</v>
      </c>
      <c r="H655" s="115"/>
      <c r="I655" s="125"/>
      <c r="J655" s="24">
        <f>SUM(J654:J654)</f>
        <v>4194413.84</v>
      </c>
      <c r="K655" s="1"/>
      <c r="L655" s="1"/>
    </row>
    <row r="656" spans="1:12" s="4" customFormat="1" ht="17.25" customHeight="1" x14ac:dyDescent="0.25">
      <c r="A656" s="379">
        <v>5</v>
      </c>
      <c r="B656" s="380" t="s">
        <v>213</v>
      </c>
      <c r="C656" s="377" t="s">
        <v>12</v>
      </c>
      <c r="D656" s="171">
        <v>620005.93999999994</v>
      </c>
      <c r="E656" s="390" t="s">
        <v>541</v>
      </c>
      <c r="F656" s="233" t="s">
        <v>378</v>
      </c>
      <c r="G656" s="190">
        <v>2980166.29</v>
      </c>
      <c r="H656" s="187">
        <v>43002</v>
      </c>
      <c r="I656" s="174">
        <v>43017</v>
      </c>
      <c r="J656" s="175">
        <v>620005.93999999994</v>
      </c>
      <c r="K656" s="2"/>
      <c r="L656" s="1"/>
    </row>
    <row r="657" spans="1:12" s="4" customFormat="1" ht="16.5" outlineLevel="1" x14ac:dyDescent="0.25">
      <c r="A657" s="383"/>
      <c r="B657" s="384"/>
      <c r="C657" s="235" t="s">
        <v>8</v>
      </c>
      <c r="D657" s="178">
        <v>1625592.78</v>
      </c>
      <c r="E657" s="134"/>
      <c r="F657" s="131"/>
      <c r="G657" s="180"/>
      <c r="H657" s="59">
        <v>43015</v>
      </c>
      <c r="I657" s="137"/>
      <c r="J657" s="57">
        <v>1625592.78</v>
      </c>
      <c r="K657" s="1"/>
      <c r="L657" s="1"/>
    </row>
    <row r="658" spans="1:12" s="4" customFormat="1" ht="16.5" outlineLevel="1" x14ac:dyDescent="0.25">
      <c r="A658" s="383"/>
      <c r="B658" s="384"/>
      <c r="C658" s="339" t="s">
        <v>9</v>
      </c>
      <c r="D658" s="281">
        <v>254133.06</v>
      </c>
      <c r="E658" s="134"/>
      <c r="F658" s="131"/>
      <c r="G658" s="180"/>
      <c r="H658" s="115">
        <v>43002</v>
      </c>
      <c r="I658" s="137"/>
      <c r="J658" s="112">
        <v>254133.06</v>
      </c>
      <c r="K658" s="1"/>
      <c r="L658" s="1"/>
    </row>
    <row r="659" spans="1:12" s="4" customFormat="1" ht="16.5" outlineLevel="1" x14ac:dyDescent="0.25">
      <c r="A659" s="385"/>
      <c r="B659" s="386"/>
      <c r="C659" s="339" t="s">
        <v>10</v>
      </c>
      <c r="D659" s="281">
        <v>273633.74</v>
      </c>
      <c r="E659" s="135"/>
      <c r="F659" s="132"/>
      <c r="G659" s="182"/>
      <c r="H659" s="115">
        <v>43002</v>
      </c>
      <c r="I659" s="138"/>
      <c r="J659" s="112">
        <v>273633.74</v>
      </c>
      <c r="K659" s="1"/>
      <c r="L659" s="1"/>
    </row>
    <row r="660" spans="1:12" s="4" customFormat="1" ht="17.25" outlineLevel="1" thickBot="1" x14ac:dyDescent="0.3">
      <c r="A660" s="142" t="s">
        <v>27</v>
      </c>
      <c r="B660" s="143"/>
      <c r="C660" s="60"/>
      <c r="D660" s="55">
        <f>SUM(D656:D659)</f>
        <v>2773365.5199999996</v>
      </c>
      <c r="E660" s="48"/>
      <c r="F660" s="46"/>
      <c r="G660" s="19">
        <f>SUM(G656:G659)</f>
        <v>2980166.29</v>
      </c>
      <c r="H660" s="58"/>
      <c r="I660" s="34"/>
      <c r="J660" s="55">
        <f>SUM(J656:J659)</f>
        <v>2773365.5199999996</v>
      </c>
      <c r="K660" s="1"/>
      <c r="L660" s="1"/>
    </row>
    <row r="661" spans="1:12" s="4" customFormat="1" ht="38.25" customHeight="1" x14ac:dyDescent="0.25">
      <c r="A661" s="375">
        <v>6</v>
      </c>
      <c r="B661" s="376" t="s">
        <v>214</v>
      </c>
      <c r="C661" s="377" t="s">
        <v>24</v>
      </c>
      <c r="D661" s="171">
        <v>4201917.46</v>
      </c>
      <c r="E661" s="378" t="s">
        <v>520</v>
      </c>
      <c r="F661" s="175" t="s">
        <v>359</v>
      </c>
      <c r="G661" s="186">
        <v>4616199.1500000004</v>
      </c>
      <c r="H661" s="187">
        <v>43028</v>
      </c>
      <c r="I661" s="187">
        <v>43024</v>
      </c>
      <c r="J661" s="175">
        <v>4201917.46</v>
      </c>
      <c r="K661" s="2"/>
      <c r="L661" s="1"/>
    </row>
    <row r="662" spans="1:12" s="4" customFormat="1" ht="17.25" outlineLevel="1" thickBot="1" x14ac:dyDescent="0.3">
      <c r="A662" s="142" t="s">
        <v>27</v>
      </c>
      <c r="B662" s="143"/>
      <c r="C662" s="60"/>
      <c r="D662" s="55">
        <f>SUM(D661:D661)</f>
        <v>4201917.46</v>
      </c>
      <c r="E662" s="48"/>
      <c r="F662" s="46"/>
      <c r="G662" s="19">
        <f>SUM(G661:G661)</f>
        <v>4616199.1500000004</v>
      </c>
      <c r="H662" s="58"/>
      <c r="I662" s="34"/>
      <c r="J662" s="55">
        <f>SUM(J661:J661)</f>
        <v>4201917.46</v>
      </c>
      <c r="K662" s="1"/>
      <c r="L662" s="1"/>
    </row>
    <row r="663" spans="1:12" s="4" customFormat="1" ht="40.5" customHeight="1" x14ac:dyDescent="0.25">
      <c r="A663" s="391">
        <v>7</v>
      </c>
      <c r="B663" s="389" t="s">
        <v>215</v>
      </c>
      <c r="C663" s="377" t="s">
        <v>24</v>
      </c>
      <c r="D663" s="171">
        <v>4687646.76</v>
      </c>
      <c r="E663" s="378" t="s">
        <v>520</v>
      </c>
      <c r="F663" s="175" t="s">
        <v>359</v>
      </c>
      <c r="G663" s="186">
        <v>4881833.28</v>
      </c>
      <c r="H663" s="187">
        <v>43028</v>
      </c>
      <c r="I663" s="187">
        <v>43024</v>
      </c>
      <c r="J663" s="175">
        <v>4687646.76</v>
      </c>
      <c r="K663" s="2"/>
      <c r="L663" s="1"/>
    </row>
    <row r="664" spans="1:12" s="4" customFormat="1" ht="17.25" outlineLevel="1" thickBot="1" x14ac:dyDescent="0.3">
      <c r="A664" s="142" t="s">
        <v>27</v>
      </c>
      <c r="B664" s="143"/>
      <c r="C664" s="60"/>
      <c r="D664" s="55">
        <f>SUM(D663:D663)</f>
        <v>4687646.76</v>
      </c>
      <c r="E664" s="48"/>
      <c r="F664" s="46"/>
      <c r="G664" s="19">
        <f>SUM(G663:G663)</f>
        <v>4881833.28</v>
      </c>
      <c r="H664" s="58"/>
      <c r="I664" s="125"/>
      <c r="J664" s="55">
        <f>SUM(J663:J663)</f>
        <v>4687646.76</v>
      </c>
      <c r="K664" s="1"/>
      <c r="L664" s="1"/>
    </row>
    <row r="665" spans="1:12" s="4" customFormat="1" ht="20.25" customHeight="1" x14ac:dyDescent="0.25">
      <c r="A665" s="379">
        <v>8</v>
      </c>
      <c r="B665" s="380" t="s">
        <v>216</v>
      </c>
      <c r="C665" s="377" t="s">
        <v>12</v>
      </c>
      <c r="D665" s="171">
        <v>620005.93999999994</v>
      </c>
      <c r="E665" s="390" t="s">
        <v>541</v>
      </c>
      <c r="F665" s="233" t="s">
        <v>378</v>
      </c>
      <c r="G665" s="190">
        <v>3140448.88</v>
      </c>
      <c r="H665" s="187">
        <v>43002</v>
      </c>
      <c r="I665" s="59">
        <v>43002</v>
      </c>
      <c r="J665" s="175">
        <v>620005.93999999994</v>
      </c>
      <c r="K665" s="2"/>
      <c r="L665" s="1"/>
    </row>
    <row r="666" spans="1:12" s="4" customFormat="1" ht="16.5" outlineLevel="1" x14ac:dyDescent="0.25">
      <c r="A666" s="383"/>
      <c r="B666" s="384"/>
      <c r="C666" s="235" t="s">
        <v>8</v>
      </c>
      <c r="D666" s="178">
        <v>1566878.34</v>
      </c>
      <c r="E666" s="134"/>
      <c r="F666" s="131"/>
      <c r="G666" s="180"/>
      <c r="H666" s="59">
        <v>43015</v>
      </c>
      <c r="I666" s="139">
        <v>43017</v>
      </c>
      <c r="J666" s="57">
        <v>1566878.34</v>
      </c>
      <c r="K666" s="1"/>
      <c r="L666" s="1"/>
    </row>
    <row r="667" spans="1:12" s="4" customFormat="1" ht="16.5" outlineLevel="1" x14ac:dyDescent="0.25">
      <c r="A667" s="383"/>
      <c r="B667" s="384"/>
      <c r="C667" s="339" t="s">
        <v>9</v>
      </c>
      <c r="D667" s="281">
        <v>235395.84</v>
      </c>
      <c r="E667" s="134"/>
      <c r="F667" s="131"/>
      <c r="G667" s="180"/>
      <c r="H667" s="115">
        <v>43002</v>
      </c>
      <c r="I667" s="140"/>
      <c r="J667" s="112">
        <v>235395.84</v>
      </c>
      <c r="K667" s="1"/>
      <c r="L667" s="1"/>
    </row>
    <row r="668" spans="1:12" s="4" customFormat="1" ht="16.5" outlineLevel="1" x14ac:dyDescent="0.25">
      <c r="A668" s="385"/>
      <c r="B668" s="386"/>
      <c r="C668" s="339" t="s">
        <v>10</v>
      </c>
      <c r="D668" s="281">
        <v>281661.28000000003</v>
      </c>
      <c r="E668" s="135"/>
      <c r="F668" s="132"/>
      <c r="G668" s="182"/>
      <c r="H668" s="115">
        <v>43002</v>
      </c>
      <c r="I668" s="141"/>
      <c r="J668" s="112">
        <v>281661.28000000003</v>
      </c>
      <c r="K668" s="1"/>
      <c r="L668" s="1"/>
    </row>
    <row r="669" spans="1:12" s="4" customFormat="1" ht="17.25" outlineLevel="1" thickBot="1" x14ac:dyDescent="0.3">
      <c r="A669" s="142" t="s">
        <v>27</v>
      </c>
      <c r="B669" s="143"/>
      <c r="C669" s="60"/>
      <c r="D669" s="55">
        <f>SUM(D665:D668)</f>
        <v>2703941.4000000004</v>
      </c>
      <c r="E669" s="48"/>
      <c r="F669" s="46"/>
      <c r="G669" s="19">
        <f>SUM(G665:G668)</f>
        <v>3140448.88</v>
      </c>
      <c r="H669" s="58"/>
      <c r="I669" s="34"/>
      <c r="J669" s="55">
        <f>SUM(J665:J668)</f>
        <v>2703941.4000000004</v>
      </c>
      <c r="K669" s="1"/>
      <c r="L669" s="1"/>
    </row>
    <row r="670" spans="1:12" s="4" customFormat="1" ht="39" customHeight="1" x14ac:dyDescent="0.25">
      <c r="A670" s="375">
        <v>9</v>
      </c>
      <c r="B670" s="376" t="s">
        <v>217</v>
      </c>
      <c r="C670" s="377" t="s">
        <v>24</v>
      </c>
      <c r="D670" s="171">
        <v>5963415.5599999996</v>
      </c>
      <c r="E670" s="378" t="s">
        <v>520</v>
      </c>
      <c r="F670" s="175" t="s">
        <v>359</v>
      </c>
      <c r="G670" s="186">
        <v>6134043.0300000003</v>
      </c>
      <c r="H670" s="187">
        <v>43028</v>
      </c>
      <c r="I670" s="59">
        <v>43014</v>
      </c>
      <c r="J670" s="175">
        <v>5963415.5599999996</v>
      </c>
      <c r="K670" s="2"/>
      <c r="L670" s="1"/>
    </row>
    <row r="671" spans="1:12" s="4" customFormat="1" ht="17.25" outlineLevel="1" thickBot="1" x14ac:dyDescent="0.3">
      <c r="A671" s="142" t="s">
        <v>27</v>
      </c>
      <c r="B671" s="143"/>
      <c r="C671" s="60"/>
      <c r="D671" s="55">
        <f>SUM(D670:D670)</f>
        <v>5963415.5599999996</v>
      </c>
      <c r="E671" s="48"/>
      <c r="F671" s="46"/>
      <c r="G671" s="19">
        <f>SUM(G670:G670)</f>
        <v>6134043.0300000003</v>
      </c>
      <c r="H671" s="58"/>
      <c r="I671" s="34"/>
      <c r="J671" s="55">
        <f>SUM(J670:J670)</f>
        <v>5963415.5599999996</v>
      </c>
      <c r="K671" s="1"/>
      <c r="L671" s="1"/>
    </row>
    <row r="672" spans="1:12" s="4" customFormat="1" ht="16.5" x14ac:dyDescent="0.25">
      <c r="A672" s="392">
        <v>10</v>
      </c>
      <c r="B672" s="393" t="s">
        <v>218</v>
      </c>
      <c r="C672" s="377" t="s">
        <v>9</v>
      </c>
      <c r="D672" s="171">
        <v>295826</v>
      </c>
      <c r="E672" s="390" t="s">
        <v>541</v>
      </c>
      <c r="F672" s="233" t="s">
        <v>378</v>
      </c>
      <c r="G672" s="190">
        <v>717724.17</v>
      </c>
      <c r="H672" s="174">
        <v>43002</v>
      </c>
      <c r="I672" s="174">
        <v>43017</v>
      </c>
      <c r="J672" s="175">
        <v>295826</v>
      </c>
      <c r="K672" s="2"/>
      <c r="L672" s="1"/>
    </row>
    <row r="673" spans="1:12" s="4" customFormat="1" ht="16.5" outlineLevel="1" x14ac:dyDescent="0.25">
      <c r="A673" s="394"/>
      <c r="B673" s="395"/>
      <c r="C673" s="235" t="s">
        <v>10</v>
      </c>
      <c r="D673" s="178">
        <v>311789.03999999998</v>
      </c>
      <c r="E673" s="135"/>
      <c r="F673" s="132"/>
      <c r="G673" s="182"/>
      <c r="H673" s="141"/>
      <c r="I673" s="141"/>
      <c r="J673" s="57">
        <v>311789.03999999998</v>
      </c>
      <c r="K673" s="1"/>
      <c r="L673" s="1"/>
    </row>
    <row r="674" spans="1:12" s="4" customFormat="1" ht="17.25" outlineLevel="1" thickBot="1" x14ac:dyDescent="0.3">
      <c r="A674" s="142" t="s">
        <v>27</v>
      </c>
      <c r="B674" s="143"/>
      <c r="C674" s="60"/>
      <c r="D674" s="55">
        <f>SUM(D672:D673)</f>
        <v>607615.04</v>
      </c>
      <c r="E674" s="48"/>
      <c r="F674" s="46"/>
      <c r="G674" s="19">
        <f>SUM(G672:G673)</f>
        <v>717724.17</v>
      </c>
      <c r="H674" s="58"/>
      <c r="I674" s="34"/>
      <c r="J674" s="55">
        <f>SUM(J672:J673)</f>
        <v>607615.04</v>
      </c>
      <c r="K674" s="1"/>
      <c r="L674" s="1"/>
    </row>
    <row r="675" spans="1:12" s="4" customFormat="1" ht="17.25" customHeight="1" x14ac:dyDescent="0.25">
      <c r="A675" s="379">
        <v>11</v>
      </c>
      <c r="B675" s="380" t="s">
        <v>19</v>
      </c>
      <c r="C675" s="377" t="s">
        <v>9</v>
      </c>
      <c r="D675" s="171">
        <v>297941.74</v>
      </c>
      <c r="E675" s="390" t="s">
        <v>542</v>
      </c>
      <c r="F675" s="233" t="s">
        <v>378</v>
      </c>
      <c r="G675" s="190">
        <v>748801.87</v>
      </c>
      <c r="H675" s="174">
        <v>43002</v>
      </c>
      <c r="I675" s="174">
        <v>43017</v>
      </c>
      <c r="J675" s="175">
        <v>297941.74</v>
      </c>
      <c r="K675" s="2"/>
      <c r="L675" s="1"/>
    </row>
    <row r="676" spans="1:12" s="4" customFormat="1" ht="16.5" outlineLevel="1" x14ac:dyDescent="0.25">
      <c r="A676" s="383"/>
      <c r="B676" s="384"/>
      <c r="C676" s="235" t="s">
        <v>10</v>
      </c>
      <c r="D676" s="178">
        <v>309344.08</v>
      </c>
      <c r="E676" s="135"/>
      <c r="F676" s="132"/>
      <c r="G676" s="182"/>
      <c r="H676" s="141"/>
      <c r="I676" s="141"/>
      <c r="J676" s="57">
        <v>309344.08</v>
      </c>
      <c r="K676" s="1"/>
      <c r="L676" s="1"/>
    </row>
    <row r="677" spans="1:12" s="4" customFormat="1" ht="17.25" outlineLevel="1" thickBot="1" x14ac:dyDescent="0.3">
      <c r="A677" s="142" t="s">
        <v>27</v>
      </c>
      <c r="B677" s="143"/>
      <c r="C677" s="60"/>
      <c r="D677" s="55">
        <f>SUM(D675:D676)</f>
        <v>607285.82000000007</v>
      </c>
      <c r="E677" s="48"/>
      <c r="F677" s="46"/>
      <c r="G677" s="19">
        <f>SUM(G675:G676)</f>
        <v>748801.87</v>
      </c>
      <c r="H677" s="58"/>
      <c r="I677" s="34"/>
      <c r="J677" s="55">
        <f>SUM(J675:J676)</f>
        <v>607285.82000000007</v>
      </c>
      <c r="K677" s="1"/>
      <c r="L677" s="1"/>
    </row>
    <row r="678" spans="1:12" s="4" customFormat="1" ht="36" customHeight="1" x14ac:dyDescent="0.25">
      <c r="A678" s="391">
        <v>12</v>
      </c>
      <c r="B678" s="389" t="s">
        <v>219</v>
      </c>
      <c r="C678" s="377" t="s">
        <v>24</v>
      </c>
      <c r="D678" s="171">
        <v>2846785.4</v>
      </c>
      <c r="E678" s="378" t="s">
        <v>542</v>
      </c>
      <c r="F678" s="175" t="s">
        <v>378</v>
      </c>
      <c r="G678" s="186">
        <v>3645350.48</v>
      </c>
      <c r="H678" s="187">
        <v>43015</v>
      </c>
      <c r="I678" s="187">
        <v>43073</v>
      </c>
      <c r="J678" s="175">
        <v>2846785.4</v>
      </c>
      <c r="K678" s="2"/>
      <c r="L678" s="1"/>
    </row>
    <row r="679" spans="1:12" s="4" customFormat="1" ht="17.25" outlineLevel="1" thickBot="1" x14ac:dyDescent="0.3">
      <c r="A679" s="142" t="s">
        <v>27</v>
      </c>
      <c r="B679" s="143"/>
      <c r="C679" s="60"/>
      <c r="D679" s="55">
        <f>SUM(D678:D678)</f>
        <v>2846785.4</v>
      </c>
      <c r="E679" s="48"/>
      <c r="F679" s="46"/>
      <c r="G679" s="19">
        <f>SUM(G678:G678)</f>
        <v>3645350.48</v>
      </c>
      <c r="H679" s="58"/>
      <c r="I679" s="34"/>
      <c r="J679" s="55">
        <f>SUM(J678:J678)</f>
        <v>2846785.4</v>
      </c>
      <c r="K679" s="1"/>
      <c r="L679" s="1"/>
    </row>
    <row r="680" spans="1:12" s="4" customFormat="1" ht="19.5" customHeight="1" outlineLevel="1" x14ac:dyDescent="0.25">
      <c r="A680" s="285"/>
      <c r="B680" s="347" t="s">
        <v>164</v>
      </c>
      <c r="C680" s="315"/>
      <c r="D680" s="287">
        <v>873983.52</v>
      </c>
      <c r="E680" s="73"/>
      <c r="F680" s="72"/>
      <c r="G680" s="316"/>
      <c r="H680" s="74"/>
      <c r="I680" s="35"/>
      <c r="J680" s="287"/>
      <c r="K680" s="1"/>
      <c r="L680" s="1"/>
    </row>
    <row r="681" spans="1:12" s="71" customFormat="1" ht="30.75" customHeight="1" outlineLevel="1" x14ac:dyDescent="0.25">
      <c r="A681" s="105">
        <v>1</v>
      </c>
      <c r="B681" s="211" t="s">
        <v>653</v>
      </c>
      <c r="C681" s="38" t="s">
        <v>11</v>
      </c>
      <c r="D681" s="94"/>
      <c r="E681" s="133" t="s">
        <v>654</v>
      </c>
      <c r="F681" s="130" t="s">
        <v>422</v>
      </c>
      <c r="G681" s="178">
        <v>353624.76</v>
      </c>
      <c r="H681" s="139">
        <v>43013</v>
      </c>
      <c r="I681" s="139">
        <v>43073</v>
      </c>
      <c r="J681" s="178">
        <v>353624.76</v>
      </c>
    </row>
    <row r="682" spans="1:12" s="71" customFormat="1" ht="30.75" customHeight="1" outlineLevel="1" x14ac:dyDescent="0.25">
      <c r="A682" s="105">
        <v>2</v>
      </c>
      <c r="B682" s="211" t="s">
        <v>650</v>
      </c>
      <c r="C682" s="38" t="s">
        <v>11</v>
      </c>
      <c r="D682" s="94"/>
      <c r="E682" s="134"/>
      <c r="F682" s="131"/>
      <c r="G682" s="178">
        <v>184895.38</v>
      </c>
      <c r="H682" s="140"/>
      <c r="I682" s="137"/>
      <c r="J682" s="178">
        <v>184895.38</v>
      </c>
    </row>
    <row r="683" spans="1:12" s="71" customFormat="1" ht="30.75" customHeight="1" outlineLevel="1" x14ac:dyDescent="0.25">
      <c r="A683" s="105">
        <v>3</v>
      </c>
      <c r="B683" s="211" t="s">
        <v>651</v>
      </c>
      <c r="C683" s="38" t="s">
        <v>11</v>
      </c>
      <c r="D683" s="94"/>
      <c r="E683" s="134"/>
      <c r="F683" s="131"/>
      <c r="G683" s="178">
        <v>65551.360000000001</v>
      </c>
      <c r="H683" s="140"/>
      <c r="I683" s="137"/>
      <c r="J683" s="178">
        <v>65551.360000000001</v>
      </c>
    </row>
    <row r="684" spans="1:12" s="71" customFormat="1" ht="30.75" customHeight="1" outlineLevel="1" x14ac:dyDescent="0.25">
      <c r="A684" s="105">
        <v>4</v>
      </c>
      <c r="B684" s="211" t="s">
        <v>652</v>
      </c>
      <c r="C684" s="38" t="s">
        <v>11</v>
      </c>
      <c r="D684" s="94"/>
      <c r="E684" s="135"/>
      <c r="F684" s="132"/>
      <c r="G684" s="178">
        <v>269912.01999999996</v>
      </c>
      <c r="H684" s="141"/>
      <c r="I684" s="138"/>
      <c r="J684" s="178">
        <v>269912.02</v>
      </c>
    </row>
    <row r="685" spans="1:12" s="71" customFormat="1" ht="26.25" customHeight="1" outlineLevel="1" x14ac:dyDescent="0.25">
      <c r="A685" s="105"/>
      <c r="B685" s="105"/>
      <c r="C685" s="105"/>
      <c r="D685" s="94"/>
      <c r="E685" s="75"/>
      <c r="F685" s="57"/>
      <c r="G685" s="94">
        <f>SUM(G681:G684)</f>
        <v>873983.52</v>
      </c>
      <c r="H685" s="59"/>
      <c r="I685" s="17"/>
      <c r="J685" s="94">
        <f>SUM(J681:J684)</f>
        <v>873983.52</v>
      </c>
    </row>
    <row r="686" spans="1:12" s="1" customFormat="1" ht="69.75" customHeight="1" outlineLevel="1" x14ac:dyDescent="0.25">
      <c r="A686" s="105">
        <v>1</v>
      </c>
      <c r="B686" s="211" t="s">
        <v>651</v>
      </c>
      <c r="C686" s="211" t="s">
        <v>770</v>
      </c>
      <c r="D686" s="94"/>
      <c r="E686" s="75" t="s">
        <v>840</v>
      </c>
      <c r="F686" s="130" t="s">
        <v>772</v>
      </c>
      <c r="G686" s="94">
        <v>10000</v>
      </c>
      <c r="H686" s="139" t="s">
        <v>827</v>
      </c>
      <c r="I686" s="59">
        <v>43125</v>
      </c>
      <c r="J686" s="178">
        <v>10000</v>
      </c>
    </row>
    <row r="687" spans="1:12" s="1" customFormat="1" ht="34.5" customHeight="1" outlineLevel="1" x14ac:dyDescent="0.25">
      <c r="A687" s="105">
        <v>2</v>
      </c>
      <c r="B687" s="211" t="s">
        <v>653</v>
      </c>
      <c r="C687" s="211" t="s">
        <v>770</v>
      </c>
      <c r="D687" s="94"/>
      <c r="E687" s="75" t="s">
        <v>866</v>
      </c>
      <c r="F687" s="131"/>
      <c r="G687" s="94">
        <v>20000</v>
      </c>
      <c r="H687" s="140"/>
      <c r="I687" s="59">
        <v>43122</v>
      </c>
      <c r="J687" s="178">
        <v>20000</v>
      </c>
    </row>
    <row r="688" spans="1:12" s="1" customFormat="1" ht="34.5" customHeight="1" outlineLevel="1" x14ac:dyDescent="0.25">
      <c r="A688" s="105">
        <v>3</v>
      </c>
      <c r="B688" s="211" t="s">
        <v>650</v>
      </c>
      <c r="C688" s="211" t="s">
        <v>770</v>
      </c>
      <c r="D688" s="94"/>
      <c r="E688" s="75" t="s">
        <v>867</v>
      </c>
      <c r="F688" s="131"/>
      <c r="G688" s="94">
        <v>20000</v>
      </c>
      <c r="H688" s="140"/>
      <c r="I688" s="59">
        <v>43122</v>
      </c>
      <c r="J688" s="178">
        <v>20000</v>
      </c>
    </row>
    <row r="689" spans="1:12" s="1" customFormat="1" ht="33.75" customHeight="1" outlineLevel="1" x14ac:dyDescent="0.25">
      <c r="A689" s="105">
        <v>4</v>
      </c>
      <c r="B689" s="211" t="s">
        <v>652</v>
      </c>
      <c r="C689" s="211" t="s">
        <v>770</v>
      </c>
      <c r="D689" s="94"/>
      <c r="E689" s="75" t="s">
        <v>868</v>
      </c>
      <c r="F689" s="132"/>
      <c r="G689" s="94">
        <v>10000</v>
      </c>
      <c r="H689" s="141"/>
      <c r="I689" s="59">
        <v>43122</v>
      </c>
      <c r="J689" s="178">
        <v>10000</v>
      </c>
    </row>
    <row r="690" spans="1:12" s="1" customFormat="1" ht="36" customHeight="1" outlineLevel="1" x14ac:dyDescent="0.25">
      <c r="A690" s="289"/>
      <c r="B690" s="124" t="s">
        <v>771</v>
      </c>
      <c r="C690" s="124"/>
      <c r="D690" s="96">
        <v>400000</v>
      </c>
      <c r="E690" s="119"/>
      <c r="F690" s="113"/>
      <c r="G690" s="96">
        <f>G686+G687+G688+G689</f>
        <v>60000</v>
      </c>
      <c r="H690" s="116"/>
      <c r="I690" s="126"/>
      <c r="J690" s="96"/>
    </row>
    <row r="691" spans="1:12" s="4" customFormat="1" ht="17.25" outlineLevel="1" thickBot="1" x14ac:dyDescent="0.3">
      <c r="A691" s="151" t="s">
        <v>28</v>
      </c>
      <c r="B691" s="152"/>
      <c r="C691" s="396"/>
      <c r="D691" s="96">
        <f>D679+D677+D674+D671+D669+D664+D662+D660+D655+D653+D649+D647+D680+D690</f>
        <v>53938041.380000003</v>
      </c>
      <c r="E691" s="96">
        <f t="shared" ref="E691:I691" si="9">E679+E677+E674+E671+E669+E664+E662+E660+E655+E653+E649+E647+E680</f>
        <v>0</v>
      </c>
      <c r="F691" s="96">
        <f t="shared" si="9"/>
        <v>0</v>
      </c>
      <c r="G691" s="96">
        <f>G679+G677+G674+G671+G669+G664+G662+G660+G655+G653+G649+G647+G680+G685+G690</f>
        <v>57620903.789999999</v>
      </c>
      <c r="H691" s="96">
        <f t="shared" si="9"/>
        <v>0</v>
      </c>
      <c r="I691" s="96">
        <f t="shared" si="9"/>
        <v>0</v>
      </c>
      <c r="J691" s="96">
        <f>J679+J677+J674+J671+J669+J664+J662+J660+J655+J653+J649+J647+J680+J685+J690</f>
        <v>53538041.380000003</v>
      </c>
      <c r="K691" s="1"/>
      <c r="L691" s="1"/>
    </row>
    <row r="692" spans="1:12" s="4" customFormat="1" ht="22.5" customHeight="1" thickBot="1" x14ac:dyDescent="0.3">
      <c r="A692" s="397" t="s">
        <v>43</v>
      </c>
      <c r="B692" s="398"/>
      <c r="C692" s="398"/>
      <c r="D692" s="398"/>
      <c r="E692" s="398"/>
      <c r="F692" s="398"/>
      <c r="G692" s="398"/>
      <c r="H692" s="398"/>
      <c r="I692" s="398"/>
      <c r="J692" s="398"/>
      <c r="K692" s="2"/>
      <c r="L692" s="1"/>
    </row>
    <row r="693" spans="1:12" s="3" customFormat="1" ht="38.25" customHeight="1" x14ac:dyDescent="0.25">
      <c r="A693" s="375">
        <v>1</v>
      </c>
      <c r="B693" s="376" t="s">
        <v>220</v>
      </c>
      <c r="C693" s="377" t="s">
        <v>12</v>
      </c>
      <c r="D693" s="171">
        <v>2429631.7999999998</v>
      </c>
      <c r="E693" s="175" t="s">
        <v>460</v>
      </c>
      <c r="F693" s="175" t="s">
        <v>358</v>
      </c>
      <c r="G693" s="352">
        <v>2493545.4064890961</v>
      </c>
      <c r="H693" s="187">
        <v>42967</v>
      </c>
      <c r="I693" s="187">
        <v>42967</v>
      </c>
      <c r="J693" s="175">
        <v>2429631.7999999998</v>
      </c>
      <c r="K693" s="2"/>
      <c r="L693" s="2"/>
    </row>
    <row r="694" spans="1:12" s="4" customFormat="1" ht="17.25" outlineLevel="1" thickBot="1" x14ac:dyDescent="0.3">
      <c r="A694" s="142" t="s">
        <v>27</v>
      </c>
      <c r="B694" s="143"/>
      <c r="C694" s="60"/>
      <c r="D694" s="55">
        <f>SUM(D693:D693)</f>
        <v>2429631.7999999998</v>
      </c>
      <c r="E694" s="46"/>
      <c r="F694" s="46"/>
      <c r="G694" s="19">
        <f>SUM(G693:G693)</f>
        <v>2493545.4064890961</v>
      </c>
      <c r="H694" s="58"/>
      <c r="I694" s="34"/>
      <c r="J694" s="55">
        <f>SUM(J693:J693)</f>
        <v>2429631.7999999998</v>
      </c>
      <c r="K694" s="1"/>
      <c r="L694" s="1"/>
    </row>
    <row r="695" spans="1:12" s="3" customFormat="1" ht="33" x14ac:dyDescent="0.25">
      <c r="A695" s="375">
        <v>2</v>
      </c>
      <c r="B695" s="376" t="s">
        <v>221</v>
      </c>
      <c r="C695" s="377" t="s">
        <v>12</v>
      </c>
      <c r="D695" s="171">
        <v>2161751.7400000002</v>
      </c>
      <c r="E695" s="175" t="s">
        <v>460</v>
      </c>
      <c r="F695" s="175" t="s">
        <v>358</v>
      </c>
      <c r="G695" s="352">
        <v>2215521.0240844162</v>
      </c>
      <c r="H695" s="187">
        <v>42967</v>
      </c>
      <c r="I695" s="187">
        <v>42967</v>
      </c>
      <c r="J695" s="175">
        <v>2161751.7400000002</v>
      </c>
      <c r="K695" s="2"/>
      <c r="L695" s="2"/>
    </row>
    <row r="696" spans="1:12" s="4" customFormat="1" ht="17.25" outlineLevel="1" thickBot="1" x14ac:dyDescent="0.3">
      <c r="A696" s="142" t="s">
        <v>27</v>
      </c>
      <c r="B696" s="143"/>
      <c r="C696" s="60"/>
      <c r="D696" s="55">
        <f>SUM(D695:D695)</f>
        <v>2161751.7400000002</v>
      </c>
      <c r="E696" s="112"/>
      <c r="F696" s="112"/>
      <c r="G696" s="19">
        <f>SUM(G695:G695)</f>
        <v>2215521.0240844162</v>
      </c>
      <c r="H696" s="115"/>
      <c r="I696" s="34"/>
      <c r="J696" s="55">
        <f>SUM(J695:J695)</f>
        <v>2161751.7400000002</v>
      </c>
      <c r="K696" s="1"/>
      <c r="L696" s="1"/>
    </row>
    <row r="697" spans="1:12" s="3" customFormat="1" ht="15.75" customHeight="1" x14ac:dyDescent="0.25">
      <c r="A697" s="392">
        <v>3</v>
      </c>
      <c r="B697" s="170" t="s">
        <v>151</v>
      </c>
      <c r="C697" s="377" t="s">
        <v>12</v>
      </c>
      <c r="D697" s="171">
        <v>529473.07999999996</v>
      </c>
      <c r="E697" s="233" t="s">
        <v>460</v>
      </c>
      <c r="F697" s="172" t="s">
        <v>358</v>
      </c>
      <c r="G697" s="190">
        <v>2914307.0089118294</v>
      </c>
      <c r="H697" s="174">
        <v>42967</v>
      </c>
      <c r="I697" s="117">
        <v>42942</v>
      </c>
      <c r="J697" s="175">
        <v>529473.07999999996</v>
      </c>
      <c r="K697" s="2"/>
      <c r="L697" s="2"/>
    </row>
    <row r="698" spans="1:12" s="4" customFormat="1" ht="17.25" customHeight="1" outlineLevel="1" x14ac:dyDescent="0.25">
      <c r="A698" s="394"/>
      <c r="B698" s="177"/>
      <c r="C698" s="235" t="s">
        <v>8</v>
      </c>
      <c r="D698" s="178">
        <v>1449069.5</v>
      </c>
      <c r="E698" s="131"/>
      <c r="F698" s="179"/>
      <c r="G698" s="180"/>
      <c r="H698" s="140"/>
      <c r="I698" s="59">
        <v>42960</v>
      </c>
      <c r="J698" s="57">
        <v>1449069.5</v>
      </c>
      <c r="K698" s="1"/>
      <c r="L698" s="1"/>
    </row>
    <row r="699" spans="1:12" s="4" customFormat="1" ht="16.5" customHeight="1" outlineLevel="1" x14ac:dyDescent="0.25">
      <c r="A699" s="394"/>
      <c r="B699" s="177"/>
      <c r="C699" s="339" t="s">
        <v>9</v>
      </c>
      <c r="D699" s="178">
        <v>219743.14</v>
      </c>
      <c r="E699" s="131"/>
      <c r="F699" s="179"/>
      <c r="G699" s="180"/>
      <c r="H699" s="140"/>
      <c r="I699" s="59">
        <v>42942</v>
      </c>
      <c r="J699" s="57">
        <v>219743.14</v>
      </c>
      <c r="K699" s="1"/>
      <c r="L699" s="1"/>
    </row>
    <row r="700" spans="1:12" s="4" customFormat="1" ht="16.5" outlineLevel="1" x14ac:dyDescent="0.25">
      <c r="A700" s="394"/>
      <c r="B700" s="177"/>
      <c r="C700" s="339" t="s">
        <v>10</v>
      </c>
      <c r="D700" s="178">
        <v>370525.9</v>
      </c>
      <c r="E700" s="132"/>
      <c r="F700" s="181"/>
      <c r="G700" s="182"/>
      <c r="H700" s="141"/>
      <c r="I700" s="59">
        <v>42942</v>
      </c>
      <c r="J700" s="57">
        <v>370525.9</v>
      </c>
      <c r="K700" s="1"/>
      <c r="L700" s="1"/>
    </row>
    <row r="701" spans="1:12" s="4" customFormat="1" ht="17.25" outlineLevel="1" thickBot="1" x14ac:dyDescent="0.3">
      <c r="A701" s="144" t="s">
        <v>27</v>
      </c>
      <c r="B701" s="145"/>
      <c r="C701" s="281"/>
      <c r="D701" s="24">
        <f>SUM(D697:D700)</f>
        <v>2568811.62</v>
      </c>
      <c r="E701" s="112"/>
      <c r="F701" s="112"/>
      <c r="G701" s="26">
        <f>SUM(G697:G700)</f>
        <v>2914307.0089118294</v>
      </c>
      <c r="H701" s="115"/>
      <c r="I701" s="125"/>
      <c r="J701" s="24">
        <f>SUM(J697:J700)</f>
        <v>2568811.62</v>
      </c>
      <c r="K701" s="1"/>
      <c r="L701" s="1"/>
    </row>
    <row r="702" spans="1:12" s="3" customFormat="1" ht="21" customHeight="1" x14ac:dyDescent="0.25">
      <c r="A702" s="379">
        <v>4</v>
      </c>
      <c r="B702" s="380" t="s">
        <v>152</v>
      </c>
      <c r="C702" s="377" t="s">
        <v>12</v>
      </c>
      <c r="D702" s="171">
        <v>585528.98</v>
      </c>
      <c r="E702" s="233" t="s">
        <v>460</v>
      </c>
      <c r="F702" s="233" t="s">
        <v>358</v>
      </c>
      <c r="G702" s="190">
        <v>3288591.8305146573</v>
      </c>
      <c r="H702" s="174">
        <v>42967</v>
      </c>
      <c r="I702" s="187">
        <v>42942</v>
      </c>
      <c r="J702" s="175">
        <v>585528.98</v>
      </c>
      <c r="K702" s="2"/>
      <c r="L702" s="2"/>
    </row>
    <row r="703" spans="1:12" s="4" customFormat="1" ht="19.5" customHeight="1" outlineLevel="1" x14ac:dyDescent="0.25">
      <c r="A703" s="383"/>
      <c r="B703" s="384"/>
      <c r="C703" s="235" t="s">
        <v>8</v>
      </c>
      <c r="D703" s="178">
        <v>1749877.46</v>
      </c>
      <c r="E703" s="131"/>
      <c r="F703" s="131"/>
      <c r="G703" s="180"/>
      <c r="H703" s="140"/>
      <c r="I703" s="59">
        <v>42960</v>
      </c>
      <c r="J703" s="57">
        <v>1749877.46</v>
      </c>
      <c r="K703" s="1"/>
      <c r="L703" s="1"/>
    </row>
    <row r="704" spans="1:12" s="4" customFormat="1" ht="18" customHeight="1" outlineLevel="1" x14ac:dyDescent="0.25">
      <c r="A704" s="383"/>
      <c r="B704" s="384"/>
      <c r="C704" s="339" t="s">
        <v>9</v>
      </c>
      <c r="D704" s="178">
        <v>346334.71999999997</v>
      </c>
      <c r="E704" s="131"/>
      <c r="F704" s="131"/>
      <c r="G704" s="180"/>
      <c r="H704" s="140"/>
      <c r="I704" s="117">
        <v>42942</v>
      </c>
      <c r="J704" s="57">
        <v>346334.71999999997</v>
      </c>
      <c r="K704" s="1"/>
      <c r="L704" s="1"/>
    </row>
    <row r="705" spans="1:12" s="4" customFormat="1" ht="16.5" outlineLevel="1" x14ac:dyDescent="0.25">
      <c r="A705" s="385"/>
      <c r="B705" s="386"/>
      <c r="C705" s="339" t="s">
        <v>10</v>
      </c>
      <c r="D705" s="281">
        <v>223159.24</v>
      </c>
      <c r="E705" s="132"/>
      <c r="F705" s="132"/>
      <c r="G705" s="182"/>
      <c r="H705" s="141"/>
      <c r="I705" s="117">
        <v>42942</v>
      </c>
      <c r="J705" s="112">
        <v>223159.24</v>
      </c>
      <c r="K705" s="1"/>
      <c r="L705" s="1"/>
    </row>
    <row r="706" spans="1:12" s="4" customFormat="1" ht="17.25" outlineLevel="1" thickBot="1" x14ac:dyDescent="0.3">
      <c r="A706" s="142" t="s">
        <v>27</v>
      </c>
      <c r="B706" s="143"/>
      <c r="C706" s="60"/>
      <c r="D706" s="55">
        <f>SUM(D702:D705)</f>
        <v>2904900.4000000004</v>
      </c>
      <c r="E706" s="46"/>
      <c r="F706" s="46"/>
      <c r="G706" s="19">
        <f>SUM(G702)</f>
        <v>3288591.8305146573</v>
      </c>
      <c r="H706" s="58"/>
      <c r="I706" s="34"/>
      <c r="J706" s="55">
        <f>SUM(J702:J705)</f>
        <v>2904900.4000000004</v>
      </c>
      <c r="K706" s="1"/>
      <c r="L706" s="1"/>
    </row>
    <row r="707" spans="1:12" s="3" customFormat="1" ht="33" x14ac:dyDescent="0.25">
      <c r="A707" s="392">
        <v>5</v>
      </c>
      <c r="B707" s="393" t="s">
        <v>222</v>
      </c>
      <c r="C707" s="185" t="s">
        <v>23</v>
      </c>
      <c r="D707" s="171">
        <v>7205782.1000000006</v>
      </c>
      <c r="E707" s="175" t="s">
        <v>550</v>
      </c>
      <c r="F707" s="175" t="s">
        <v>358</v>
      </c>
      <c r="G707" s="186">
        <v>7998789.8300000001</v>
      </c>
      <c r="H707" s="187">
        <v>43028</v>
      </c>
      <c r="I707" s="115">
        <v>43028</v>
      </c>
      <c r="J707" s="175">
        <v>7205782.1000000006</v>
      </c>
      <c r="K707" s="2"/>
      <c r="L707" s="2"/>
    </row>
    <row r="708" spans="1:12" s="4" customFormat="1" ht="20.25" customHeight="1" outlineLevel="1" x14ac:dyDescent="0.25">
      <c r="A708" s="394"/>
      <c r="B708" s="395"/>
      <c r="C708" s="92" t="s">
        <v>11</v>
      </c>
      <c r="D708" s="178"/>
      <c r="E708" s="57"/>
      <c r="F708" s="38"/>
      <c r="G708" s="223"/>
      <c r="H708" s="59"/>
      <c r="I708" s="59"/>
      <c r="J708" s="57"/>
      <c r="K708" s="1"/>
      <c r="L708" s="1"/>
    </row>
    <row r="709" spans="1:12" s="4" customFormat="1" ht="17.25" outlineLevel="1" thickBot="1" x14ac:dyDescent="0.3">
      <c r="A709" s="142" t="s">
        <v>27</v>
      </c>
      <c r="B709" s="143"/>
      <c r="C709" s="60"/>
      <c r="D709" s="55">
        <f>SUM(D707:D708)</f>
        <v>7205782.1000000006</v>
      </c>
      <c r="E709" s="46"/>
      <c r="F709" s="46"/>
      <c r="G709" s="19">
        <f>SUM(G707:G708)</f>
        <v>7998789.8300000001</v>
      </c>
      <c r="H709" s="58"/>
      <c r="I709" s="34"/>
      <c r="J709" s="55">
        <f t="shared" ref="J709" si="10">SUM(J707:J708)</f>
        <v>7205782.1000000006</v>
      </c>
      <c r="K709" s="1"/>
      <c r="L709" s="1"/>
    </row>
    <row r="710" spans="1:12" s="3" customFormat="1" ht="33" x14ac:dyDescent="0.25">
      <c r="A710" s="392">
        <v>6</v>
      </c>
      <c r="B710" s="393" t="s">
        <v>223</v>
      </c>
      <c r="C710" s="185" t="s">
        <v>23</v>
      </c>
      <c r="D710" s="171">
        <v>7940687.2799999993</v>
      </c>
      <c r="E710" s="175" t="s">
        <v>550</v>
      </c>
      <c r="F710" s="175" t="s">
        <v>358</v>
      </c>
      <c r="G710" s="186">
        <v>8566349.0299999993</v>
      </c>
      <c r="H710" s="187">
        <v>43028</v>
      </c>
      <c r="I710" s="115">
        <v>43028</v>
      </c>
      <c r="J710" s="175">
        <v>7940687.2799999993</v>
      </c>
      <c r="K710" s="2"/>
      <c r="L710" s="2"/>
    </row>
    <row r="711" spans="1:12" s="4" customFormat="1" ht="17.25" customHeight="1" outlineLevel="1" x14ac:dyDescent="0.25">
      <c r="A711" s="394"/>
      <c r="B711" s="395"/>
      <c r="C711" s="92" t="s">
        <v>11</v>
      </c>
      <c r="D711" s="178"/>
      <c r="E711" s="57"/>
      <c r="F711" s="38"/>
      <c r="G711" s="223"/>
      <c r="H711" s="59"/>
      <c r="I711" s="59"/>
      <c r="J711" s="57"/>
      <c r="K711" s="1"/>
      <c r="L711" s="1"/>
    </row>
    <row r="712" spans="1:12" s="4" customFormat="1" ht="17.25" outlineLevel="1" thickBot="1" x14ac:dyDescent="0.3">
      <c r="A712" s="142" t="s">
        <v>27</v>
      </c>
      <c r="B712" s="143"/>
      <c r="C712" s="60"/>
      <c r="D712" s="55">
        <f>SUM(D710:D711)</f>
        <v>7940687.2799999993</v>
      </c>
      <c r="E712" s="46"/>
      <c r="F712" s="46"/>
      <c r="G712" s="19">
        <f>SUM(G710:G711)</f>
        <v>8566349.0299999993</v>
      </c>
      <c r="H712" s="58"/>
      <c r="I712" s="34"/>
      <c r="J712" s="55">
        <f t="shared" ref="J712" si="11">SUM(J710:J711)</f>
        <v>7940687.2799999993</v>
      </c>
      <c r="K712" s="1"/>
      <c r="L712" s="1"/>
    </row>
    <row r="713" spans="1:12" s="3" customFormat="1" ht="33" customHeight="1" x14ac:dyDescent="0.25">
      <c r="A713" s="375">
        <v>7</v>
      </c>
      <c r="B713" s="376" t="s">
        <v>153</v>
      </c>
      <c r="C713" s="377" t="s">
        <v>24</v>
      </c>
      <c r="D713" s="171">
        <v>11696719.319999998</v>
      </c>
      <c r="E713" s="57" t="s">
        <v>467</v>
      </c>
      <c r="F713" s="114" t="s">
        <v>358</v>
      </c>
      <c r="G713" s="178">
        <v>12606043.217092324</v>
      </c>
      <c r="H713" s="59">
        <v>43006</v>
      </c>
      <c r="I713" s="187">
        <v>43006</v>
      </c>
      <c r="J713" s="175">
        <v>11696719.319999998</v>
      </c>
      <c r="K713" s="2"/>
      <c r="L713" s="2"/>
    </row>
    <row r="714" spans="1:12" s="4" customFormat="1" ht="17.25" outlineLevel="1" thickBot="1" x14ac:dyDescent="0.3">
      <c r="A714" s="142" t="s">
        <v>27</v>
      </c>
      <c r="B714" s="143"/>
      <c r="C714" s="60"/>
      <c r="D714" s="55">
        <f>SUM(D713:D713)</f>
        <v>11696719.319999998</v>
      </c>
      <c r="E714" s="46"/>
      <c r="F714" s="46"/>
      <c r="G714" s="19">
        <f>SUM(G713:G713)</f>
        <v>12606043.217092324</v>
      </c>
      <c r="H714" s="58"/>
      <c r="I714" s="34"/>
      <c r="J714" s="55">
        <f>SUM(J713:J713)</f>
        <v>11696719.319999998</v>
      </c>
      <c r="K714" s="1"/>
      <c r="L714" s="1"/>
    </row>
    <row r="715" spans="1:12" s="3" customFormat="1" ht="18" customHeight="1" x14ac:dyDescent="0.25">
      <c r="A715" s="379">
        <v>8</v>
      </c>
      <c r="B715" s="205" t="s">
        <v>154</v>
      </c>
      <c r="C715" s="339" t="s">
        <v>9</v>
      </c>
      <c r="D715" s="171">
        <v>1985506.94</v>
      </c>
      <c r="E715" s="131" t="s">
        <v>467</v>
      </c>
      <c r="F715" s="131" t="s">
        <v>358</v>
      </c>
      <c r="G715" s="180">
        <v>17786602.434856296</v>
      </c>
      <c r="H715" s="187">
        <v>42966</v>
      </c>
      <c r="I715" s="187">
        <v>42966</v>
      </c>
      <c r="J715" s="175">
        <v>1985506.94</v>
      </c>
      <c r="K715" s="2"/>
      <c r="L715" s="2"/>
    </row>
    <row r="716" spans="1:12" s="4" customFormat="1" ht="16.5" customHeight="1" outlineLevel="1" x14ac:dyDescent="0.25">
      <c r="A716" s="383"/>
      <c r="B716" s="208"/>
      <c r="C716" s="235" t="s">
        <v>10</v>
      </c>
      <c r="D716" s="178">
        <v>1360495.16</v>
      </c>
      <c r="E716" s="131"/>
      <c r="F716" s="131"/>
      <c r="G716" s="180"/>
      <c r="H716" s="117">
        <v>42966</v>
      </c>
      <c r="I716" s="59">
        <v>42966</v>
      </c>
      <c r="J716" s="57">
        <v>1360495.16</v>
      </c>
      <c r="K716" s="1"/>
      <c r="L716" s="1"/>
    </row>
    <row r="717" spans="1:12" s="4" customFormat="1" ht="37.5" customHeight="1" outlineLevel="1" x14ac:dyDescent="0.25">
      <c r="A717" s="383"/>
      <c r="B717" s="208"/>
      <c r="C717" s="230" t="s">
        <v>452</v>
      </c>
      <c r="D717" s="281">
        <v>13229781.92</v>
      </c>
      <c r="E717" s="132"/>
      <c r="F717" s="132"/>
      <c r="G717" s="182"/>
      <c r="H717" s="59">
        <v>43006</v>
      </c>
      <c r="I717" s="115">
        <v>43006</v>
      </c>
      <c r="J717" s="112">
        <v>13229781.92</v>
      </c>
      <c r="K717" s="1"/>
      <c r="L717" s="1"/>
    </row>
    <row r="718" spans="1:12" s="4" customFormat="1" ht="33" outlineLevel="1" x14ac:dyDescent="0.25">
      <c r="A718" s="383"/>
      <c r="B718" s="208"/>
      <c r="C718" s="339" t="s">
        <v>23</v>
      </c>
      <c r="D718" s="281">
        <v>8183976.1400000006</v>
      </c>
      <c r="E718" s="57" t="s">
        <v>550</v>
      </c>
      <c r="F718" s="57" t="s">
        <v>358</v>
      </c>
      <c r="G718" s="178">
        <v>8629134.8300000001</v>
      </c>
      <c r="H718" s="59">
        <v>43028</v>
      </c>
      <c r="J718" s="112">
        <v>8183976.1400000006</v>
      </c>
      <c r="K718" s="1"/>
      <c r="L718" s="1"/>
    </row>
    <row r="719" spans="1:12" s="4" customFormat="1" ht="16.5" outlineLevel="1" x14ac:dyDescent="0.25">
      <c r="A719" s="385"/>
      <c r="B719" s="192"/>
      <c r="C719" s="339" t="s">
        <v>11</v>
      </c>
      <c r="D719" s="281"/>
      <c r="E719" s="232"/>
      <c r="F719" s="65"/>
      <c r="G719" s="399"/>
      <c r="H719" s="115"/>
      <c r="I719" s="115"/>
      <c r="J719" s="112"/>
      <c r="K719" s="1"/>
      <c r="L719" s="1"/>
    </row>
    <row r="720" spans="1:12" s="4" customFormat="1" ht="17.25" outlineLevel="1" thickBot="1" x14ac:dyDescent="0.3">
      <c r="A720" s="144" t="s">
        <v>27</v>
      </c>
      <c r="B720" s="145"/>
      <c r="C720" s="339"/>
      <c r="D720" s="55">
        <f>SUM(D715:D719)</f>
        <v>24759760.16</v>
      </c>
      <c r="E720" s="112"/>
      <c r="F720" s="112"/>
      <c r="G720" s="19">
        <f>SUM(G715)</f>
        <v>17786602.434856296</v>
      </c>
      <c r="H720" s="115"/>
      <c r="I720" s="125"/>
      <c r="J720" s="55">
        <f>SUM(J715:J718)</f>
        <v>24759760.16</v>
      </c>
      <c r="K720" s="1"/>
      <c r="L720" s="1"/>
    </row>
    <row r="721" spans="1:12" s="3" customFormat="1" ht="36" customHeight="1" outlineLevel="1" x14ac:dyDescent="0.25">
      <c r="A721" s="379">
        <v>9</v>
      </c>
      <c r="B721" s="205" t="s">
        <v>155</v>
      </c>
      <c r="C721" s="377" t="s">
        <v>12</v>
      </c>
      <c r="D721" s="171">
        <v>498081.54</v>
      </c>
      <c r="E721" s="233" t="s">
        <v>467</v>
      </c>
      <c r="F721" s="233" t="s">
        <v>358</v>
      </c>
      <c r="G721" s="190">
        <v>5760107.5540256966</v>
      </c>
      <c r="H721" s="187">
        <v>42946</v>
      </c>
      <c r="I721" s="174">
        <v>42942</v>
      </c>
      <c r="J721" s="175">
        <v>498081.54</v>
      </c>
      <c r="K721" s="2"/>
      <c r="L721" s="2"/>
    </row>
    <row r="722" spans="1:12" s="4" customFormat="1" ht="16.5" outlineLevel="1" x14ac:dyDescent="0.25">
      <c r="A722" s="383"/>
      <c r="B722" s="208"/>
      <c r="C722" s="235" t="s">
        <v>8</v>
      </c>
      <c r="D722" s="178">
        <v>1404631.88</v>
      </c>
      <c r="E722" s="131"/>
      <c r="F722" s="131"/>
      <c r="G722" s="180"/>
      <c r="H722" s="59">
        <v>42952</v>
      </c>
      <c r="I722" s="137"/>
      <c r="J722" s="57">
        <v>1404631.88</v>
      </c>
      <c r="K722" s="1"/>
      <c r="L722" s="1"/>
    </row>
    <row r="723" spans="1:12" s="4" customFormat="1" ht="16.5" outlineLevel="1" x14ac:dyDescent="0.25">
      <c r="A723" s="383"/>
      <c r="B723" s="208"/>
      <c r="C723" s="339" t="s">
        <v>9</v>
      </c>
      <c r="D723" s="178">
        <v>110502.28</v>
      </c>
      <c r="E723" s="131"/>
      <c r="F723" s="131"/>
      <c r="G723" s="180"/>
      <c r="H723" s="59">
        <v>42946</v>
      </c>
      <c r="I723" s="137"/>
      <c r="J723" s="57">
        <v>110502.28</v>
      </c>
      <c r="K723" s="1"/>
      <c r="L723" s="1"/>
    </row>
    <row r="724" spans="1:12" s="4" customFormat="1" ht="16.5" customHeight="1" outlineLevel="1" x14ac:dyDescent="0.25">
      <c r="A724" s="383"/>
      <c r="B724" s="208"/>
      <c r="C724" s="339" t="s">
        <v>10</v>
      </c>
      <c r="D724" s="178">
        <v>106583.5</v>
      </c>
      <c r="E724" s="131"/>
      <c r="F724" s="131"/>
      <c r="G724" s="180"/>
      <c r="H724" s="117">
        <v>42946</v>
      </c>
      <c r="I724" s="138"/>
      <c r="J724" s="57">
        <v>106583.5</v>
      </c>
      <c r="K724" s="1"/>
      <c r="L724" s="1"/>
    </row>
    <row r="725" spans="1:12" s="4" customFormat="1" ht="16.5" outlineLevel="1" x14ac:dyDescent="0.25">
      <c r="A725" s="385"/>
      <c r="B725" s="192"/>
      <c r="C725" s="339" t="s">
        <v>24</v>
      </c>
      <c r="D725" s="281">
        <v>3077415.22</v>
      </c>
      <c r="E725" s="132"/>
      <c r="F725" s="132"/>
      <c r="G725" s="182"/>
      <c r="H725" s="115">
        <v>42958</v>
      </c>
      <c r="I725" s="115">
        <v>42968</v>
      </c>
      <c r="J725" s="112">
        <v>3077415.22</v>
      </c>
      <c r="K725" s="1"/>
      <c r="L725" s="1"/>
    </row>
    <row r="726" spans="1:12" s="4" customFormat="1" ht="17.25" outlineLevel="1" thickBot="1" x14ac:dyDescent="0.3">
      <c r="A726" s="142" t="s">
        <v>27</v>
      </c>
      <c r="B726" s="143"/>
      <c r="C726" s="27"/>
      <c r="D726" s="55">
        <f>SUM(D721:D725)</f>
        <v>5197214.42</v>
      </c>
      <c r="E726" s="46"/>
      <c r="F726" s="46"/>
      <c r="G726" s="19">
        <f>SUM(G721)</f>
        <v>5760107.5540256966</v>
      </c>
      <c r="H726" s="58"/>
      <c r="I726" s="34"/>
      <c r="J726" s="55">
        <f>SUM(J721:J725)</f>
        <v>5197214.42</v>
      </c>
      <c r="K726" s="1"/>
      <c r="L726" s="1"/>
    </row>
    <row r="727" spans="1:12" s="3" customFormat="1" ht="19.5" customHeight="1" outlineLevel="1" x14ac:dyDescent="0.25">
      <c r="A727" s="379">
        <v>10</v>
      </c>
      <c r="B727" s="205" t="s">
        <v>156</v>
      </c>
      <c r="C727" s="377" t="s">
        <v>12</v>
      </c>
      <c r="D727" s="171">
        <v>498081.54</v>
      </c>
      <c r="E727" s="233" t="s">
        <v>467</v>
      </c>
      <c r="F727" s="233" t="s">
        <v>358</v>
      </c>
      <c r="G727" s="190">
        <v>5760107.5540256966</v>
      </c>
      <c r="H727" s="187">
        <v>42946</v>
      </c>
      <c r="I727" s="174">
        <v>42942</v>
      </c>
      <c r="J727" s="175">
        <v>498081.54</v>
      </c>
      <c r="K727" s="2"/>
      <c r="L727" s="2"/>
    </row>
    <row r="728" spans="1:12" s="4" customFormat="1" ht="15.75" customHeight="1" outlineLevel="1" x14ac:dyDescent="0.25">
      <c r="A728" s="383"/>
      <c r="B728" s="208"/>
      <c r="C728" s="235" t="s">
        <v>8</v>
      </c>
      <c r="D728" s="178">
        <v>1147829.6599999999</v>
      </c>
      <c r="E728" s="131"/>
      <c r="F728" s="131"/>
      <c r="G728" s="180"/>
      <c r="H728" s="59">
        <v>42952</v>
      </c>
      <c r="I728" s="140"/>
      <c r="J728" s="57">
        <v>1147829.6599999999</v>
      </c>
      <c r="K728" s="1"/>
      <c r="L728" s="1"/>
    </row>
    <row r="729" spans="1:12" s="4" customFormat="1" ht="16.5" outlineLevel="1" x14ac:dyDescent="0.25">
      <c r="A729" s="383"/>
      <c r="B729" s="208"/>
      <c r="C729" s="339" t="s">
        <v>9</v>
      </c>
      <c r="D729" s="281">
        <v>122613.8</v>
      </c>
      <c r="E729" s="131"/>
      <c r="F729" s="131"/>
      <c r="G729" s="180"/>
      <c r="H729" s="59">
        <v>42946</v>
      </c>
      <c r="I729" s="140"/>
      <c r="J729" s="112">
        <v>122613.8</v>
      </c>
      <c r="K729" s="1"/>
      <c r="L729" s="1"/>
    </row>
    <row r="730" spans="1:12" s="4" customFormat="1" ht="16.5" outlineLevel="1" x14ac:dyDescent="0.25">
      <c r="A730" s="383"/>
      <c r="B730" s="208"/>
      <c r="C730" s="339" t="s">
        <v>10</v>
      </c>
      <c r="D730" s="281">
        <v>107672.64</v>
      </c>
      <c r="E730" s="131"/>
      <c r="F730" s="131"/>
      <c r="G730" s="180"/>
      <c r="H730" s="117">
        <v>42946</v>
      </c>
      <c r="I730" s="141"/>
      <c r="J730" s="112">
        <v>107672.64</v>
      </c>
      <c r="K730" s="1"/>
      <c r="L730" s="1"/>
    </row>
    <row r="731" spans="1:12" s="4" customFormat="1" ht="16.5" outlineLevel="1" x14ac:dyDescent="0.25">
      <c r="A731" s="385"/>
      <c r="B731" s="192"/>
      <c r="C731" s="339" t="s">
        <v>24</v>
      </c>
      <c r="D731" s="281">
        <v>3216734.28</v>
      </c>
      <c r="E731" s="132"/>
      <c r="F731" s="132"/>
      <c r="G731" s="182"/>
      <c r="H731" s="115">
        <v>42958</v>
      </c>
      <c r="I731" s="115">
        <v>42968</v>
      </c>
      <c r="J731" s="112">
        <v>3216734.28</v>
      </c>
      <c r="K731" s="1"/>
      <c r="L731" s="1"/>
    </row>
    <row r="732" spans="1:12" s="4" customFormat="1" ht="17.25" outlineLevel="1" thickBot="1" x14ac:dyDescent="0.3">
      <c r="A732" s="142" t="s">
        <v>27</v>
      </c>
      <c r="B732" s="143"/>
      <c r="C732" s="60"/>
      <c r="D732" s="55">
        <f>SUM(D727:D731)</f>
        <v>5092931.92</v>
      </c>
      <c r="E732" s="46"/>
      <c r="F732" s="46"/>
      <c r="G732" s="19">
        <f>SUM(G727)</f>
        <v>5760107.5540256966</v>
      </c>
      <c r="H732" s="58"/>
      <c r="I732" s="34"/>
      <c r="J732" s="55">
        <f>SUM(J727:J731)</f>
        <v>5092931.92</v>
      </c>
      <c r="K732" s="1"/>
      <c r="L732" s="1"/>
    </row>
    <row r="733" spans="1:12" s="4" customFormat="1" ht="19.5" customHeight="1" outlineLevel="1" x14ac:dyDescent="0.25">
      <c r="A733" s="285"/>
      <c r="B733" s="347" t="s">
        <v>164</v>
      </c>
      <c r="C733" s="315"/>
      <c r="D733" s="287">
        <v>1800000</v>
      </c>
      <c r="E733" s="73"/>
      <c r="F733" s="72"/>
      <c r="G733" s="316">
        <v>0</v>
      </c>
      <c r="H733" s="74"/>
      <c r="I733" s="35"/>
      <c r="J733" s="287"/>
      <c r="K733" s="1"/>
      <c r="L733" s="1"/>
    </row>
    <row r="734" spans="1:12" s="71" customFormat="1" ht="31.5" customHeight="1" outlineLevel="1" x14ac:dyDescent="0.25">
      <c r="A734" s="105">
        <v>1</v>
      </c>
      <c r="B734" s="211" t="s">
        <v>152</v>
      </c>
      <c r="C734" s="38" t="s">
        <v>11</v>
      </c>
      <c r="D734" s="94"/>
      <c r="E734" s="133" t="s">
        <v>743</v>
      </c>
      <c r="F734" s="130" t="s">
        <v>593</v>
      </c>
      <c r="G734" s="94">
        <v>170317.24699999997</v>
      </c>
      <c r="H734" s="139">
        <v>43025</v>
      </c>
      <c r="I734" s="136"/>
      <c r="J734" s="94"/>
    </row>
    <row r="735" spans="1:12" s="71" customFormat="1" ht="31.5" customHeight="1" outlineLevel="1" x14ac:dyDescent="0.25">
      <c r="A735" s="105">
        <v>2</v>
      </c>
      <c r="B735" s="211" t="s">
        <v>655</v>
      </c>
      <c r="C735" s="38" t="s">
        <v>11</v>
      </c>
      <c r="D735" s="94"/>
      <c r="E735" s="134"/>
      <c r="F735" s="131"/>
      <c r="G735" s="94">
        <v>119091.57079999999</v>
      </c>
      <c r="H735" s="140"/>
      <c r="I735" s="137"/>
      <c r="J735" s="94"/>
    </row>
    <row r="736" spans="1:12" s="71" customFormat="1" ht="31.5" customHeight="1" outlineLevel="1" x14ac:dyDescent="0.25">
      <c r="A736" s="105">
        <v>3</v>
      </c>
      <c r="B736" s="211" t="s">
        <v>656</v>
      </c>
      <c r="C736" s="38" t="s">
        <v>11</v>
      </c>
      <c r="D736" s="94"/>
      <c r="E736" s="134"/>
      <c r="F736" s="131"/>
      <c r="G736" s="94">
        <v>115780.36099999999</v>
      </c>
      <c r="H736" s="140"/>
      <c r="I736" s="137"/>
      <c r="J736" s="94"/>
    </row>
    <row r="737" spans="1:12" s="71" customFormat="1" ht="31.5" customHeight="1" outlineLevel="1" x14ac:dyDescent="0.25">
      <c r="A737" s="105">
        <v>4</v>
      </c>
      <c r="B737" s="211" t="s">
        <v>657</v>
      </c>
      <c r="C737" s="38" t="s">
        <v>11</v>
      </c>
      <c r="D737" s="94"/>
      <c r="E737" s="134"/>
      <c r="F737" s="131"/>
      <c r="G737" s="94">
        <v>103146.06559999999</v>
      </c>
      <c r="H737" s="140"/>
      <c r="I737" s="137"/>
      <c r="J737" s="94"/>
    </row>
    <row r="738" spans="1:12" s="71" customFormat="1" ht="31.5" customHeight="1" outlineLevel="1" x14ac:dyDescent="0.25">
      <c r="A738" s="105">
        <v>5</v>
      </c>
      <c r="B738" s="211" t="s">
        <v>658</v>
      </c>
      <c r="C738" s="38" t="s">
        <v>11</v>
      </c>
      <c r="D738" s="94"/>
      <c r="E738" s="134"/>
      <c r="F738" s="131"/>
      <c r="G738" s="94">
        <v>66712.645199999999</v>
      </c>
      <c r="H738" s="140"/>
      <c r="I738" s="137"/>
      <c r="J738" s="94"/>
    </row>
    <row r="739" spans="1:12" s="71" customFormat="1" ht="31.5" customHeight="1" outlineLevel="1" x14ac:dyDescent="0.25">
      <c r="A739" s="105">
        <v>6</v>
      </c>
      <c r="B739" s="211" t="s">
        <v>659</v>
      </c>
      <c r="C739" s="38" t="s">
        <v>11</v>
      </c>
      <c r="D739" s="94"/>
      <c r="E739" s="134"/>
      <c r="F739" s="131"/>
      <c r="G739" s="94">
        <v>514241.4276</v>
      </c>
      <c r="H739" s="140"/>
      <c r="I739" s="137"/>
      <c r="J739" s="94"/>
    </row>
    <row r="740" spans="1:12" s="71" customFormat="1" ht="31.5" customHeight="1" outlineLevel="1" x14ac:dyDescent="0.25">
      <c r="A740" s="105">
        <v>7</v>
      </c>
      <c r="B740" s="211" t="s">
        <v>660</v>
      </c>
      <c r="C740" s="38" t="s">
        <v>11</v>
      </c>
      <c r="D740" s="94"/>
      <c r="E740" s="135"/>
      <c r="F740" s="132"/>
      <c r="G740" s="94">
        <v>395030.39360000001</v>
      </c>
      <c r="H740" s="141"/>
      <c r="I740" s="138"/>
      <c r="J740" s="94"/>
    </row>
    <row r="741" spans="1:12" s="71" customFormat="1" ht="19.5" customHeight="1" outlineLevel="1" x14ac:dyDescent="0.25">
      <c r="A741" s="105"/>
      <c r="B741" s="105"/>
      <c r="C741" s="105"/>
      <c r="D741" s="94"/>
      <c r="E741" s="75"/>
      <c r="F741" s="57"/>
      <c r="G741" s="94">
        <f>SUM(G733:G740)</f>
        <v>1484319.7108</v>
      </c>
      <c r="H741" s="59"/>
      <c r="I741" s="17"/>
      <c r="J741" s="94"/>
    </row>
    <row r="742" spans="1:12" s="1" customFormat="1" ht="19.5" customHeight="1" outlineLevel="1" x14ac:dyDescent="0.25">
      <c r="A742" s="289"/>
      <c r="B742" s="124" t="s">
        <v>771</v>
      </c>
      <c r="C742" s="124"/>
      <c r="D742" s="96">
        <v>600000</v>
      </c>
      <c r="E742" s="119"/>
      <c r="F742" s="113"/>
      <c r="G742" s="96"/>
      <c r="H742" s="116"/>
      <c r="I742" s="126"/>
      <c r="J742" s="96"/>
    </row>
    <row r="743" spans="1:12" s="4" customFormat="1" ht="17.25" outlineLevel="1" thickBot="1" x14ac:dyDescent="0.3">
      <c r="A743" s="151" t="s">
        <v>28</v>
      </c>
      <c r="B743" s="152"/>
      <c r="C743" s="396"/>
      <c r="D743" s="96">
        <f>D694+D696+D701+D706+D709+D712+D714+D720+D726+D732+D733+D742</f>
        <v>74358190.760000005</v>
      </c>
      <c r="E743" s="96">
        <f t="shared" ref="E743:J743" si="12">E694+E696+E701+E706+E709+E712+E714+E720+E726+E732+E733</f>
        <v>0</v>
      </c>
      <c r="F743" s="96">
        <f t="shared" si="12"/>
        <v>0</v>
      </c>
      <c r="G743" s="96">
        <f>G694+G696+G701+G706+G709+G712+G714+G720+G726+G732+G733+G718+G741</f>
        <v>79503419.430800021</v>
      </c>
      <c r="H743" s="96">
        <f t="shared" si="12"/>
        <v>0</v>
      </c>
      <c r="I743" s="96">
        <f t="shared" si="12"/>
        <v>0</v>
      </c>
      <c r="J743" s="96">
        <f t="shared" si="12"/>
        <v>71958190.760000005</v>
      </c>
      <c r="K743" s="1"/>
      <c r="L743" s="1"/>
    </row>
    <row r="744" spans="1:12" s="3" customFormat="1" ht="30" customHeight="1" thickBot="1" x14ac:dyDescent="0.3">
      <c r="A744" s="397" t="s">
        <v>44</v>
      </c>
      <c r="B744" s="398"/>
      <c r="C744" s="398"/>
      <c r="D744" s="398"/>
      <c r="E744" s="398"/>
      <c r="F744" s="398"/>
      <c r="G744" s="398"/>
      <c r="H744" s="398"/>
      <c r="I744" s="398"/>
      <c r="J744" s="398"/>
      <c r="K744" s="2"/>
      <c r="L744" s="2"/>
    </row>
    <row r="745" spans="1:12" s="56" customFormat="1" ht="45.75" customHeight="1" x14ac:dyDescent="0.25">
      <c r="A745" s="169">
        <v>1</v>
      </c>
      <c r="B745" s="234" t="s">
        <v>224</v>
      </c>
      <c r="C745" s="185" t="s">
        <v>23</v>
      </c>
      <c r="D745" s="175">
        <v>1863766.29</v>
      </c>
      <c r="E745" s="185" t="s">
        <v>577</v>
      </c>
      <c r="F745" s="185" t="s">
        <v>356</v>
      </c>
      <c r="G745" s="189">
        <v>2020095.72</v>
      </c>
      <c r="H745" s="187">
        <v>43043</v>
      </c>
      <c r="I745" s="187">
        <v>43056</v>
      </c>
      <c r="J745" s="175">
        <v>1863766.29</v>
      </c>
      <c r="K745" s="7"/>
      <c r="L745" s="7"/>
    </row>
    <row r="746" spans="1:12" ht="31.5" customHeight="1" outlineLevel="1" x14ac:dyDescent="0.25">
      <c r="A746" s="176"/>
      <c r="B746" s="207"/>
      <c r="C746" s="92" t="s">
        <v>11</v>
      </c>
      <c r="D746" s="178">
        <v>63391.99</v>
      </c>
      <c r="E746" s="57" t="s">
        <v>517</v>
      </c>
      <c r="F746" s="38" t="s">
        <v>422</v>
      </c>
      <c r="G746" s="223">
        <v>63392</v>
      </c>
      <c r="H746" s="59">
        <v>42957</v>
      </c>
      <c r="I746" s="59">
        <v>42958</v>
      </c>
      <c r="J746" s="57">
        <v>63391.99</v>
      </c>
    </row>
    <row r="747" spans="1:12" ht="17.25" outlineLevel="1" thickBot="1" x14ac:dyDescent="0.3">
      <c r="A747" s="142" t="s">
        <v>27</v>
      </c>
      <c r="B747" s="143"/>
      <c r="C747" s="28"/>
      <c r="D747" s="21">
        <f>SUM(D745:D746)</f>
        <v>1927158.28</v>
      </c>
      <c r="E747" s="28"/>
      <c r="F747" s="28"/>
      <c r="G747" s="39">
        <f>SUM(G745:G746)</f>
        <v>2083487.72</v>
      </c>
      <c r="H747" s="28"/>
      <c r="I747" s="34"/>
      <c r="J747" s="21">
        <f t="shared" ref="J747" si="13">SUM(J745:J746)</f>
        <v>1927158.28</v>
      </c>
    </row>
    <row r="748" spans="1:12" s="56" customFormat="1" ht="45.75" customHeight="1" x14ac:dyDescent="0.25">
      <c r="A748" s="169">
        <v>2</v>
      </c>
      <c r="B748" s="234" t="s">
        <v>225</v>
      </c>
      <c r="C748" s="185" t="s">
        <v>23</v>
      </c>
      <c r="D748" s="175">
        <v>1886587.6099999999</v>
      </c>
      <c r="E748" s="185" t="s">
        <v>577</v>
      </c>
      <c r="F748" s="185" t="s">
        <v>356</v>
      </c>
      <c r="G748" s="189">
        <v>2035146.97</v>
      </c>
      <c r="H748" s="187">
        <v>43043</v>
      </c>
      <c r="I748" s="187">
        <v>43056</v>
      </c>
      <c r="J748" s="175">
        <v>1886587.6099999999</v>
      </c>
      <c r="K748" s="7"/>
      <c r="L748" s="7"/>
    </row>
    <row r="749" spans="1:12" ht="30.75" customHeight="1" outlineLevel="1" x14ac:dyDescent="0.25">
      <c r="A749" s="176"/>
      <c r="B749" s="207"/>
      <c r="C749" s="92" t="s">
        <v>11</v>
      </c>
      <c r="D749" s="178">
        <v>63129.67</v>
      </c>
      <c r="E749" s="57" t="s">
        <v>517</v>
      </c>
      <c r="F749" s="38" t="s">
        <v>422</v>
      </c>
      <c r="G749" s="223">
        <v>63070.67</v>
      </c>
      <c r="H749" s="59">
        <v>42957</v>
      </c>
      <c r="I749" s="59">
        <v>42958</v>
      </c>
      <c r="J749" s="57">
        <v>63129.67</v>
      </c>
    </row>
    <row r="750" spans="1:12" ht="17.25" outlineLevel="1" thickBot="1" x14ac:dyDescent="0.3">
      <c r="A750" s="142" t="s">
        <v>27</v>
      </c>
      <c r="B750" s="143"/>
      <c r="C750" s="28"/>
      <c r="D750" s="21">
        <f>SUM(D748:D749)</f>
        <v>1949717.2799999998</v>
      </c>
      <c r="E750" s="28"/>
      <c r="F750" s="28"/>
      <c r="G750" s="39">
        <f>SUM(G748:G749)</f>
        <v>2098217.64</v>
      </c>
      <c r="H750" s="28"/>
      <c r="I750" s="34"/>
      <c r="J750" s="21">
        <f t="shared" ref="J750" si="14">SUM(J748:J749)</f>
        <v>1949717.2799999998</v>
      </c>
    </row>
    <row r="751" spans="1:12" s="56" customFormat="1" ht="16.5" customHeight="1" x14ac:dyDescent="0.25">
      <c r="A751" s="197">
        <v>3</v>
      </c>
      <c r="B751" s="198" t="s">
        <v>98</v>
      </c>
      <c r="C751" s="185" t="s">
        <v>12</v>
      </c>
      <c r="D751" s="175">
        <v>1395173</v>
      </c>
      <c r="E751" s="172" t="s">
        <v>474</v>
      </c>
      <c r="F751" s="172" t="s">
        <v>358</v>
      </c>
      <c r="G751" s="233">
        <v>9955795.0899999999</v>
      </c>
      <c r="H751" s="174" t="s">
        <v>475</v>
      </c>
      <c r="I751" s="187">
        <v>42993</v>
      </c>
      <c r="J751" s="175">
        <v>1395173</v>
      </c>
      <c r="K751" s="7"/>
      <c r="L751" s="7"/>
    </row>
    <row r="752" spans="1:12" ht="19.5" customHeight="1" outlineLevel="1" x14ac:dyDescent="0.25">
      <c r="A752" s="325"/>
      <c r="B752" s="323"/>
      <c r="C752" s="235" t="s">
        <v>9</v>
      </c>
      <c r="D752" s="178">
        <v>1209102.3400000001</v>
      </c>
      <c r="E752" s="179"/>
      <c r="F752" s="179"/>
      <c r="G752" s="131"/>
      <c r="H752" s="140"/>
      <c r="I752" s="139">
        <v>43068</v>
      </c>
      <c r="J752" s="57">
        <v>1209102.3400000001</v>
      </c>
    </row>
    <row r="753" spans="1:12" ht="16.5" outlineLevel="1" x14ac:dyDescent="0.25">
      <c r="A753" s="325"/>
      <c r="B753" s="323"/>
      <c r="C753" s="339" t="s">
        <v>10</v>
      </c>
      <c r="D753" s="281">
        <v>790509.14</v>
      </c>
      <c r="E753" s="179"/>
      <c r="F753" s="179"/>
      <c r="G753" s="131"/>
      <c r="H753" s="140"/>
      <c r="I753" s="141"/>
      <c r="J753" s="57">
        <v>790509.14</v>
      </c>
    </row>
    <row r="754" spans="1:12" ht="16.5" outlineLevel="1" x14ac:dyDescent="0.25">
      <c r="A754" s="191"/>
      <c r="B754" s="200"/>
      <c r="C754" s="339" t="s">
        <v>24</v>
      </c>
      <c r="D754" s="281">
        <v>5979441.1399999997</v>
      </c>
      <c r="E754" s="181"/>
      <c r="F754" s="181"/>
      <c r="G754" s="132"/>
      <c r="H754" s="141"/>
      <c r="I754" s="115">
        <v>43061</v>
      </c>
      <c r="J754" s="114">
        <v>5979441.1399999997</v>
      </c>
    </row>
    <row r="755" spans="1:12" ht="17.25" outlineLevel="1" thickBot="1" x14ac:dyDescent="0.3">
      <c r="A755" s="142" t="s">
        <v>27</v>
      </c>
      <c r="B755" s="143"/>
      <c r="C755" s="28"/>
      <c r="D755" s="21">
        <f>SUM(D751:D754)</f>
        <v>9374225.6199999992</v>
      </c>
      <c r="E755" s="28"/>
      <c r="F755" s="28"/>
      <c r="G755" s="39">
        <f>SUM(G751)</f>
        <v>9955795.0899999999</v>
      </c>
      <c r="H755" s="28"/>
      <c r="I755" s="34"/>
      <c r="J755" s="21">
        <f>SUM(J751:J754)</f>
        <v>9374225.6199999992</v>
      </c>
    </row>
    <row r="756" spans="1:12" s="56" customFormat="1" ht="21.75" customHeight="1" x14ac:dyDescent="0.25">
      <c r="A756" s="197">
        <v>4</v>
      </c>
      <c r="B756" s="198" t="s">
        <v>99</v>
      </c>
      <c r="C756" s="377" t="s">
        <v>12</v>
      </c>
      <c r="D756" s="175">
        <v>1389340.26</v>
      </c>
      <c r="E756" s="172" t="s">
        <v>474</v>
      </c>
      <c r="F756" s="233" t="s">
        <v>358</v>
      </c>
      <c r="G756" s="233">
        <v>14484864.93</v>
      </c>
      <c r="H756" s="174" t="s">
        <v>475</v>
      </c>
      <c r="I756" s="187">
        <v>42993</v>
      </c>
      <c r="J756" s="175">
        <v>1389340.26</v>
      </c>
      <c r="K756" s="7"/>
      <c r="L756" s="7"/>
    </row>
    <row r="757" spans="1:12" ht="30" customHeight="1" outlineLevel="1" x14ac:dyDescent="0.25">
      <c r="A757" s="325"/>
      <c r="B757" s="323"/>
      <c r="C757" s="235" t="s">
        <v>8</v>
      </c>
      <c r="D757" s="178">
        <v>5135559.42</v>
      </c>
      <c r="E757" s="179"/>
      <c r="F757" s="131"/>
      <c r="G757" s="131"/>
      <c r="H757" s="140"/>
      <c r="I757" s="59">
        <v>43014</v>
      </c>
      <c r="J757" s="57">
        <v>5135559.42</v>
      </c>
    </row>
    <row r="758" spans="1:12" ht="18" customHeight="1" outlineLevel="1" x14ac:dyDescent="0.25">
      <c r="A758" s="325"/>
      <c r="B758" s="323"/>
      <c r="C758" s="339" t="s">
        <v>9</v>
      </c>
      <c r="D758" s="281">
        <v>1167761.04</v>
      </c>
      <c r="E758" s="179"/>
      <c r="F758" s="131"/>
      <c r="G758" s="131"/>
      <c r="H758" s="140"/>
      <c r="I758" s="139">
        <v>43021</v>
      </c>
      <c r="J758" s="57">
        <v>1167761.04</v>
      </c>
    </row>
    <row r="759" spans="1:12" ht="16.5" outlineLevel="1" x14ac:dyDescent="0.25">
      <c r="A759" s="325"/>
      <c r="B759" s="323"/>
      <c r="C759" s="339" t="s">
        <v>10</v>
      </c>
      <c r="D759" s="281">
        <v>827378.24</v>
      </c>
      <c r="E759" s="179"/>
      <c r="F759" s="131"/>
      <c r="G759" s="131"/>
      <c r="H759" s="140"/>
      <c r="I759" s="141"/>
      <c r="J759" s="57">
        <v>827378.24</v>
      </c>
    </row>
    <row r="760" spans="1:12" ht="16.5" outlineLevel="1" x14ac:dyDescent="0.25">
      <c r="A760" s="191"/>
      <c r="B760" s="200"/>
      <c r="C760" s="339" t="s">
        <v>24</v>
      </c>
      <c r="D760" s="281">
        <v>5774504.6399999997</v>
      </c>
      <c r="E760" s="181"/>
      <c r="F760" s="132"/>
      <c r="G760" s="132"/>
      <c r="H760" s="141"/>
      <c r="I760" s="115">
        <v>43068</v>
      </c>
      <c r="J760" s="114">
        <v>5774504.6399999997</v>
      </c>
    </row>
    <row r="761" spans="1:12" ht="17.25" outlineLevel="1" thickBot="1" x14ac:dyDescent="0.3">
      <c r="A761" s="142" t="s">
        <v>27</v>
      </c>
      <c r="B761" s="143"/>
      <c r="C761" s="28"/>
      <c r="D761" s="21">
        <f>SUM(D756:D760)</f>
        <v>14294543.599999998</v>
      </c>
      <c r="E761" s="28"/>
      <c r="F761" s="28"/>
      <c r="G761" s="39">
        <f>SUM(G756)</f>
        <v>14484864.93</v>
      </c>
      <c r="H761" s="28"/>
      <c r="I761" s="34"/>
      <c r="J761" s="21">
        <f>SUM(J756:J760)</f>
        <v>14294543.599999998</v>
      </c>
    </row>
    <row r="762" spans="1:12" s="56" customFormat="1" ht="32.25" customHeight="1" x14ac:dyDescent="0.25">
      <c r="A762" s="169">
        <v>5</v>
      </c>
      <c r="B762" s="234" t="s">
        <v>2</v>
      </c>
      <c r="C762" s="185" t="s">
        <v>23</v>
      </c>
      <c r="D762" s="175">
        <v>4453717.43</v>
      </c>
      <c r="E762" s="172" t="s">
        <v>416</v>
      </c>
      <c r="F762" s="172" t="s">
        <v>399</v>
      </c>
      <c r="G762" s="189">
        <v>9961741.9600000009</v>
      </c>
      <c r="H762" s="174">
        <v>42981</v>
      </c>
      <c r="I762" s="187">
        <v>42976</v>
      </c>
      <c r="J762" s="175">
        <v>4453717.43</v>
      </c>
      <c r="K762" s="7"/>
      <c r="L762" s="7"/>
    </row>
    <row r="763" spans="1:12" ht="31.5" customHeight="1" outlineLevel="1" x14ac:dyDescent="0.25">
      <c r="A763" s="176"/>
      <c r="B763" s="207"/>
      <c r="C763" s="235" t="s">
        <v>24</v>
      </c>
      <c r="D763" s="178">
        <v>4805422.07</v>
      </c>
      <c r="E763" s="181"/>
      <c r="F763" s="181"/>
      <c r="G763" s="223"/>
      <c r="H763" s="141"/>
      <c r="I763" s="59">
        <v>42985</v>
      </c>
      <c r="J763" s="57">
        <v>4805422.07</v>
      </c>
    </row>
    <row r="764" spans="1:12" ht="17.25" outlineLevel="1" thickBot="1" x14ac:dyDescent="0.3">
      <c r="A764" s="144" t="s">
        <v>27</v>
      </c>
      <c r="B764" s="145"/>
      <c r="C764" s="29"/>
      <c r="D764" s="21">
        <f>SUM(D762:D763)</f>
        <v>9259139.5</v>
      </c>
      <c r="E764" s="28"/>
      <c r="F764" s="29"/>
      <c r="G764" s="39">
        <f>SUM(G762:G763)</f>
        <v>9961741.9600000009</v>
      </c>
      <c r="H764" s="29"/>
      <c r="I764" s="125"/>
      <c r="J764" s="21">
        <f>SUM(J762:J763)</f>
        <v>9259139.5</v>
      </c>
    </row>
    <row r="765" spans="1:12" s="56" customFormat="1" ht="30.75" customHeight="1" x14ac:dyDescent="0.25">
      <c r="A765" s="169">
        <v>6</v>
      </c>
      <c r="B765" s="234" t="s">
        <v>3</v>
      </c>
      <c r="C765" s="185" t="s">
        <v>23</v>
      </c>
      <c r="D765" s="72">
        <v>4450075.59</v>
      </c>
      <c r="E765" s="172" t="s">
        <v>416</v>
      </c>
      <c r="F765" s="172" t="s">
        <v>399</v>
      </c>
      <c r="G765" s="233">
        <v>10169943.43</v>
      </c>
      <c r="H765" s="174">
        <v>42981</v>
      </c>
      <c r="I765" s="74">
        <v>42976</v>
      </c>
      <c r="J765" s="175">
        <v>4450075.59</v>
      </c>
      <c r="K765" s="7"/>
      <c r="L765" s="7"/>
    </row>
    <row r="766" spans="1:12" ht="30" customHeight="1" outlineLevel="1" x14ac:dyDescent="0.25">
      <c r="A766" s="176"/>
      <c r="B766" s="207"/>
      <c r="C766" s="235" t="s">
        <v>24</v>
      </c>
      <c r="D766" s="57">
        <v>4951826.9000000004</v>
      </c>
      <c r="E766" s="181"/>
      <c r="F766" s="181"/>
      <c r="G766" s="132"/>
      <c r="H766" s="141"/>
      <c r="I766" s="59">
        <v>42978</v>
      </c>
      <c r="J766" s="57">
        <v>4951826.9000000004</v>
      </c>
    </row>
    <row r="767" spans="1:12" ht="17.25" outlineLevel="1" thickBot="1" x14ac:dyDescent="0.3">
      <c r="A767" s="142" t="s">
        <v>27</v>
      </c>
      <c r="B767" s="143"/>
      <c r="C767" s="28"/>
      <c r="D767" s="21">
        <f>SUM(D765:D766)</f>
        <v>9401902.4900000002</v>
      </c>
      <c r="E767" s="28"/>
      <c r="F767" s="28"/>
      <c r="G767" s="39">
        <f>SUM(G765:G766)</f>
        <v>10169943.43</v>
      </c>
      <c r="H767" s="28"/>
      <c r="I767" s="34"/>
      <c r="J767" s="21">
        <f>SUM(J765:J766)</f>
        <v>9401902.4900000002</v>
      </c>
    </row>
    <row r="768" spans="1:12" s="56" customFormat="1" ht="30.75" customHeight="1" x14ac:dyDescent="0.25">
      <c r="A768" s="169">
        <v>7</v>
      </c>
      <c r="B768" s="234" t="s">
        <v>4</v>
      </c>
      <c r="C768" s="185" t="s">
        <v>23</v>
      </c>
      <c r="D768" s="112">
        <v>2949171.67</v>
      </c>
      <c r="E768" s="172" t="s">
        <v>416</v>
      </c>
      <c r="F768" s="172" t="s">
        <v>399</v>
      </c>
      <c r="G768" s="233">
        <v>7169927.96</v>
      </c>
      <c r="H768" s="174">
        <v>42981</v>
      </c>
      <c r="I768" s="74">
        <v>42963</v>
      </c>
      <c r="J768" s="72">
        <v>2949171.67</v>
      </c>
      <c r="K768" s="7"/>
      <c r="L768" s="7"/>
    </row>
    <row r="769" spans="1:12" ht="19.5" customHeight="1" outlineLevel="1" x14ac:dyDescent="0.25">
      <c r="A769" s="176"/>
      <c r="B769" s="207"/>
      <c r="C769" s="235" t="s">
        <v>24</v>
      </c>
      <c r="D769" s="57">
        <v>3835542.32</v>
      </c>
      <c r="E769" s="181"/>
      <c r="F769" s="181"/>
      <c r="G769" s="132"/>
      <c r="H769" s="141"/>
      <c r="I769" s="59">
        <v>42963</v>
      </c>
      <c r="J769" s="57">
        <v>3835542.32</v>
      </c>
    </row>
    <row r="770" spans="1:12" ht="17.25" outlineLevel="1" thickBot="1" x14ac:dyDescent="0.3">
      <c r="A770" s="142" t="s">
        <v>27</v>
      </c>
      <c r="B770" s="143"/>
      <c r="C770" s="28"/>
      <c r="D770" s="21">
        <f>SUM(D768:D769)</f>
        <v>6784713.9900000002</v>
      </c>
      <c r="E770" s="28"/>
      <c r="F770" s="28"/>
      <c r="G770" s="39">
        <f>SUM(G768:G769)</f>
        <v>7169927.96</v>
      </c>
      <c r="H770" s="28"/>
      <c r="I770" s="34"/>
      <c r="J770" s="21">
        <f>SUM(J768:J769)</f>
        <v>6784713.9900000002</v>
      </c>
    </row>
    <row r="771" spans="1:12" s="56" customFormat="1" ht="32.25" customHeight="1" x14ac:dyDescent="0.25">
      <c r="A771" s="169">
        <v>8</v>
      </c>
      <c r="B771" s="234" t="s">
        <v>100</v>
      </c>
      <c r="C771" s="377" t="s">
        <v>12</v>
      </c>
      <c r="D771" s="72">
        <v>720384.1</v>
      </c>
      <c r="E771" s="172" t="s">
        <v>474</v>
      </c>
      <c r="F771" s="172" t="s">
        <v>358</v>
      </c>
      <c r="G771" s="233">
        <v>12483537.130000001</v>
      </c>
      <c r="H771" s="174" t="s">
        <v>476</v>
      </c>
      <c r="I771" s="187">
        <v>42985</v>
      </c>
      <c r="J771" s="72">
        <v>720384.1</v>
      </c>
      <c r="K771" s="7"/>
      <c r="L771" s="7"/>
    </row>
    <row r="772" spans="1:12" ht="18" customHeight="1" outlineLevel="1" x14ac:dyDescent="0.25">
      <c r="A772" s="176"/>
      <c r="B772" s="207"/>
      <c r="C772" s="235" t="s">
        <v>8</v>
      </c>
      <c r="D772" s="57">
        <v>2370208</v>
      </c>
      <c r="E772" s="179"/>
      <c r="F772" s="179"/>
      <c r="G772" s="131"/>
      <c r="H772" s="140"/>
      <c r="I772" s="59">
        <v>42985</v>
      </c>
      <c r="J772" s="57">
        <v>2370208</v>
      </c>
    </row>
    <row r="773" spans="1:12" ht="15.75" customHeight="1" outlineLevel="1" x14ac:dyDescent="0.25">
      <c r="A773" s="176"/>
      <c r="B773" s="207"/>
      <c r="C773" s="339" t="s">
        <v>9</v>
      </c>
      <c r="D773" s="57">
        <v>553831.81999999995</v>
      </c>
      <c r="E773" s="179"/>
      <c r="F773" s="179"/>
      <c r="G773" s="131"/>
      <c r="H773" s="140"/>
      <c r="I773" s="59">
        <v>42985</v>
      </c>
      <c r="J773" s="57">
        <v>553831.81999999995</v>
      </c>
    </row>
    <row r="774" spans="1:12" ht="19.5" customHeight="1" outlineLevel="1" x14ac:dyDescent="0.25">
      <c r="A774" s="176"/>
      <c r="B774" s="207"/>
      <c r="C774" s="235" t="s">
        <v>10</v>
      </c>
      <c r="D774" s="57">
        <v>493084.24</v>
      </c>
      <c r="E774" s="179"/>
      <c r="F774" s="179"/>
      <c r="G774" s="131"/>
      <c r="H774" s="140"/>
      <c r="I774" s="116">
        <v>42985</v>
      </c>
      <c r="J774" s="57">
        <v>493084.24</v>
      </c>
    </row>
    <row r="775" spans="1:12" ht="16.5" customHeight="1" outlineLevel="1" x14ac:dyDescent="0.25">
      <c r="A775" s="176"/>
      <c r="B775" s="207"/>
      <c r="C775" s="230" t="s">
        <v>23</v>
      </c>
      <c r="D775" s="57">
        <v>4386261.78</v>
      </c>
      <c r="E775" s="179"/>
      <c r="F775" s="179"/>
      <c r="G775" s="131"/>
      <c r="H775" s="140"/>
      <c r="I775" s="139">
        <v>43012</v>
      </c>
      <c r="J775" s="57">
        <v>4386261.78</v>
      </c>
    </row>
    <row r="776" spans="1:12" ht="16.5" outlineLevel="1" x14ac:dyDescent="0.25">
      <c r="A776" s="176"/>
      <c r="B776" s="207"/>
      <c r="C776" s="235" t="s">
        <v>24</v>
      </c>
      <c r="D776" s="57">
        <v>3124589.26</v>
      </c>
      <c r="E776" s="181"/>
      <c r="F776" s="181"/>
      <c r="G776" s="132"/>
      <c r="H776" s="141"/>
      <c r="I776" s="141"/>
      <c r="J776" s="57">
        <v>3124589.26</v>
      </c>
    </row>
    <row r="777" spans="1:12" ht="17.25" outlineLevel="1" thickBot="1" x14ac:dyDescent="0.3">
      <c r="A777" s="144" t="s">
        <v>27</v>
      </c>
      <c r="B777" s="145"/>
      <c r="C777" s="29"/>
      <c r="D777" s="21">
        <f>SUM(D771:D776)</f>
        <v>11648359.200000001</v>
      </c>
      <c r="E777" s="29"/>
      <c r="F777" s="29"/>
      <c r="G777" s="39">
        <f>SUM(G771:G776)</f>
        <v>12483537.130000001</v>
      </c>
      <c r="H777" s="29"/>
      <c r="I777" s="125"/>
      <c r="J777" s="21">
        <f>SUM(J771:J776)</f>
        <v>11648359.200000001</v>
      </c>
    </row>
    <row r="778" spans="1:12" s="56" customFormat="1" ht="36.75" customHeight="1" x14ac:dyDescent="0.25">
      <c r="A778" s="183">
        <v>9</v>
      </c>
      <c r="B778" s="242" t="s">
        <v>105</v>
      </c>
      <c r="C778" s="185" t="s">
        <v>23</v>
      </c>
      <c r="D778" s="175">
        <v>6499608.2699999996</v>
      </c>
      <c r="E778" s="185" t="s">
        <v>416</v>
      </c>
      <c r="F778" s="249" t="s">
        <v>399</v>
      </c>
      <c r="G778" s="189">
        <v>6931924.7999999998</v>
      </c>
      <c r="H778" s="74">
        <v>42981</v>
      </c>
      <c r="I778" s="187">
        <v>42978</v>
      </c>
      <c r="J778" s="175">
        <v>6499608.2699999996</v>
      </c>
      <c r="K778" s="7"/>
      <c r="L778" s="7"/>
    </row>
    <row r="779" spans="1:12" ht="17.25" outlineLevel="1" thickBot="1" x14ac:dyDescent="0.3">
      <c r="A779" s="142" t="s">
        <v>27</v>
      </c>
      <c r="B779" s="143"/>
      <c r="C779" s="28"/>
      <c r="D779" s="21">
        <f>SUM(D778:D778)</f>
        <v>6499608.2699999996</v>
      </c>
      <c r="E779" s="28"/>
      <c r="F779" s="28"/>
      <c r="G779" s="39">
        <f>SUM(G778:G778)</f>
        <v>6931924.7999999998</v>
      </c>
      <c r="H779" s="28"/>
      <c r="I779" s="34"/>
      <c r="J779" s="21">
        <f>SUM(J778:J778)</f>
        <v>6499608.2699999996</v>
      </c>
    </row>
    <row r="780" spans="1:12" s="56" customFormat="1" ht="33" customHeight="1" x14ac:dyDescent="0.25">
      <c r="A780" s="169">
        <v>10</v>
      </c>
      <c r="B780" s="234" t="s">
        <v>226</v>
      </c>
      <c r="C780" s="185" t="s">
        <v>23</v>
      </c>
      <c r="D780" s="175">
        <v>4719422.3099999996</v>
      </c>
      <c r="E780" s="249" t="s">
        <v>750</v>
      </c>
      <c r="F780" s="249" t="s">
        <v>751</v>
      </c>
      <c r="G780" s="189">
        <v>4719422.09</v>
      </c>
      <c r="H780" s="74">
        <v>43043</v>
      </c>
      <c r="I780" s="187">
        <v>43098</v>
      </c>
      <c r="J780" s="175">
        <v>4016443.88</v>
      </c>
      <c r="K780" s="7"/>
      <c r="L780" s="7"/>
    </row>
    <row r="781" spans="1:12" ht="32.25" customHeight="1" outlineLevel="1" x14ac:dyDescent="0.25">
      <c r="A781" s="176"/>
      <c r="B781" s="207"/>
      <c r="C781" s="92" t="s">
        <v>11</v>
      </c>
      <c r="D781" s="57">
        <v>72999.69</v>
      </c>
      <c r="E781" s="29" t="s">
        <v>517</v>
      </c>
      <c r="F781" s="29" t="s">
        <v>422</v>
      </c>
      <c r="G781" s="273">
        <v>72999.69</v>
      </c>
      <c r="H781" s="59">
        <v>42957</v>
      </c>
      <c r="I781" s="59">
        <v>42958</v>
      </c>
      <c r="J781" s="57">
        <v>72999.69</v>
      </c>
    </row>
    <row r="782" spans="1:12" ht="17.25" outlineLevel="1" thickBot="1" x14ac:dyDescent="0.3">
      <c r="A782" s="142" t="s">
        <v>27</v>
      </c>
      <c r="B782" s="143"/>
      <c r="C782" s="28"/>
      <c r="D782" s="21">
        <f>SUM(D780:D781)</f>
        <v>4792422</v>
      </c>
      <c r="E782" s="28"/>
      <c r="F782" s="28"/>
      <c r="G782" s="39">
        <f>SUM(G780:G781)</f>
        <v>4792421.78</v>
      </c>
      <c r="H782" s="28"/>
      <c r="I782" s="34"/>
      <c r="J782" s="21">
        <f>SUM(J780:J781)</f>
        <v>4089443.57</v>
      </c>
    </row>
    <row r="783" spans="1:12" s="56" customFormat="1" ht="16.5" customHeight="1" x14ac:dyDescent="0.25">
      <c r="A783" s="197">
        <v>11</v>
      </c>
      <c r="B783" s="198" t="s">
        <v>101</v>
      </c>
      <c r="C783" s="377" t="s">
        <v>12</v>
      </c>
      <c r="D783" s="175">
        <v>375959.8</v>
      </c>
      <c r="E783" s="233" t="s">
        <v>521</v>
      </c>
      <c r="F783" s="172" t="s">
        <v>378</v>
      </c>
      <c r="G783" s="233">
        <v>7565136.6699999999</v>
      </c>
      <c r="H783" s="174">
        <v>43028</v>
      </c>
      <c r="I783" s="187">
        <v>43013</v>
      </c>
      <c r="J783" s="175">
        <v>375959.8</v>
      </c>
      <c r="K783" s="7"/>
      <c r="L783" s="7"/>
    </row>
    <row r="784" spans="1:12" ht="18" customHeight="1" outlineLevel="1" x14ac:dyDescent="0.25">
      <c r="A784" s="325"/>
      <c r="B784" s="323"/>
      <c r="C784" s="235" t="s">
        <v>8</v>
      </c>
      <c r="D784" s="178">
        <v>891523.04</v>
      </c>
      <c r="E784" s="131"/>
      <c r="F784" s="179"/>
      <c r="G784" s="131"/>
      <c r="H784" s="140"/>
      <c r="I784" s="59">
        <v>42992</v>
      </c>
      <c r="J784" s="57">
        <v>891523.04</v>
      </c>
    </row>
    <row r="785" spans="1:67" ht="16.5" outlineLevel="1" x14ac:dyDescent="0.25">
      <c r="A785" s="325"/>
      <c r="B785" s="323"/>
      <c r="C785" s="339" t="s">
        <v>9</v>
      </c>
      <c r="D785" s="281">
        <v>205871.06</v>
      </c>
      <c r="E785" s="131"/>
      <c r="F785" s="179"/>
      <c r="G785" s="131"/>
      <c r="H785" s="140"/>
      <c r="I785" s="115">
        <v>42992</v>
      </c>
      <c r="J785" s="112">
        <v>205871.06</v>
      </c>
    </row>
    <row r="786" spans="1:67" ht="16.5" outlineLevel="1" x14ac:dyDescent="0.25">
      <c r="A786" s="325"/>
      <c r="B786" s="323"/>
      <c r="C786" s="235" t="s">
        <v>10</v>
      </c>
      <c r="D786" s="281">
        <v>266654.03999999998</v>
      </c>
      <c r="E786" s="131"/>
      <c r="F786" s="179"/>
      <c r="G786" s="131"/>
      <c r="H786" s="140"/>
      <c r="I786" s="115">
        <v>42992</v>
      </c>
      <c r="J786" s="112">
        <v>266654.03999999998</v>
      </c>
    </row>
    <row r="787" spans="1:67" ht="16.5" customHeight="1" outlineLevel="1" x14ac:dyDescent="0.25">
      <c r="A787" s="325"/>
      <c r="B787" s="323"/>
      <c r="C787" s="230" t="s">
        <v>23</v>
      </c>
      <c r="D787" s="281">
        <v>2537835.44</v>
      </c>
      <c r="E787" s="131"/>
      <c r="F787" s="179"/>
      <c r="G787" s="131"/>
      <c r="H787" s="140"/>
      <c r="I787" s="115">
        <v>43031</v>
      </c>
      <c r="J787" s="112">
        <v>2537835.44</v>
      </c>
    </row>
    <row r="788" spans="1:67" ht="16.5" outlineLevel="1" x14ac:dyDescent="0.25">
      <c r="A788" s="191"/>
      <c r="B788" s="200"/>
      <c r="C788" s="235" t="s">
        <v>24</v>
      </c>
      <c r="D788" s="281">
        <v>2528470.96</v>
      </c>
      <c r="E788" s="132"/>
      <c r="F788" s="181"/>
      <c r="G788" s="132"/>
      <c r="H788" s="141"/>
      <c r="I788" s="115">
        <v>43031</v>
      </c>
      <c r="J788" s="112">
        <v>2528470.96</v>
      </c>
    </row>
    <row r="789" spans="1:67" ht="17.25" outlineLevel="1" thickBot="1" x14ac:dyDescent="0.3">
      <c r="A789" s="142" t="s">
        <v>27</v>
      </c>
      <c r="B789" s="143"/>
      <c r="C789" s="28"/>
      <c r="D789" s="21">
        <f>SUM(D783:D788)</f>
        <v>6806314.3399999999</v>
      </c>
      <c r="E789" s="28"/>
      <c r="F789" s="28"/>
      <c r="G789" s="39">
        <f>SUM(G783:G788)</f>
        <v>7565136.6699999999</v>
      </c>
      <c r="H789" s="28"/>
      <c r="I789" s="34"/>
      <c r="J789" s="21">
        <f>SUM(J783:J788)</f>
        <v>6806314.3399999999</v>
      </c>
    </row>
    <row r="790" spans="1:67" s="56" customFormat="1" ht="35.25" customHeight="1" x14ac:dyDescent="0.25">
      <c r="A790" s="169">
        <v>12</v>
      </c>
      <c r="B790" s="234" t="s">
        <v>227</v>
      </c>
      <c r="C790" s="185" t="s">
        <v>23</v>
      </c>
      <c r="D790" s="57">
        <v>4669820.5</v>
      </c>
      <c r="E790" s="249" t="s">
        <v>750</v>
      </c>
      <c r="F790" s="249" t="s">
        <v>751</v>
      </c>
      <c r="G790" s="108">
        <v>5080196.1900000004</v>
      </c>
      <c r="H790" s="74">
        <v>43050</v>
      </c>
      <c r="I790" s="187">
        <v>43066</v>
      </c>
      <c r="J790" s="175">
        <v>4669820.5</v>
      </c>
      <c r="K790" s="7"/>
      <c r="L790" s="7"/>
    </row>
    <row r="791" spans="1:67" ht="34.5" customHeight="1" outlineLevel="1" x14ac:dyDescent="0.25">
      <c r="A791" s="176"/>
      <c r="B791" s="207"/>
      <c r="C791" s="92" t="s">
        <v>11</v>
      </c>
      <c r="D791" s="57">
        <v>70300.53</v>
      </c>
      <c r="E791" s="29" t="s">
        <v>517</v>
      </c>
      <c r="F791" s="92" t="s">
        <v>422</v>
      </c>
      <c r="G791" s="400">
        <v>70300.53</v>
      </c>
      <c r="H791" s="59">
        <v>42957</v>
      </c>
      <c r="I791" s="59">
        <v>42958</v>
      </c>
      <c r="J791" s="57">
        <v>70300.53</v>
      </c>
    </row>
    <row r="792" spans="1:67" ht="17.25" outlineLevel="1" thickBot="1" x14ac:dyDescent="0.3">
      <c r="A792" s="142" t="s">
        <v>27</v>
      </c>
      <c r="B792" s="143"/>
      <c r="C792" s="28"/>
      <c r="D792" s="21">
        <f>SUM(D790:D791)</f>
        <v>4740121.03</v>
      </c>
      <c r="E792" s="28"/>
      <c r="F792" s="28"/>
      <c r="G792" s="39">
        <f>SUM(G790:G791)</f>
        <v>5150496.7200000007</v>
      </c>
      <c r="H792" s="28"/>
      <c r="I792" s="34"/>
      <c r="J792" s="21">
        <f>SUM(J790:J791)</f>
        <v>4740121.03</v>
      </c>
    </row>
    <row r="793" spans="1:67" s="406" customFormat="1" ht="19.5" customHeight="1" outlineLevel="1" x14ac:dyDescent="0.25">
      <c r="A793" s="401"/>
      <c r="B793" s="402" t="s">
        <v>164</v>
      </c>
      <c r="C793" s="403"/>
      <c r="D793" s="404">
        <v>1500000</v>
      </c>
      <c r="E793" s="77"/>
      <c r="F793" s="78"/>
      <c r="G793" s="405"/>
      <c r="H793" s="79"/>
      <c r="I793" s="80"/>
      <c r="J793" s="405"/>
      <c r="K793" s="11"/>
      <c r="L793" s="11"/>
    </row>
    <row r="794" spans="1:67" s="85" customFormat="1" ht="33.75" customHeight="1" outlineLevel="1" x14ac:dyDescent="0.25">
      <c r="A794" s="89">
        <v>1</v>
      </c>
      <c r="B794" s="89" t="s">
        <v>672</v>
      </c>
      <c r="C794" s="90"/>
      <c r="D794" s="91"/>
      <c r="E794" s="133" t="s">
        <v>673</v>
      </c>
      <c r="F794" s="130" t="s">
        <v>593</v>
      </c>
      <c r="G794" s="94">
        <v>75143.58</v>
      </c>
      <c r="H794" s="139">
        <v>43060</v>
      </c>
      <c r="I794" s="153"/>
      <c r="J794" s="91"/>
      <c r="K794" s="11"/>
      <c r="L794" s="11"/>
      <c r="M794" s="11"/>
      <c r="N794" s="11"/>
      <c r="O794" s="11"/>
      <c r="P794" s="11"/>
      <c r="Q794" s="11"/>
      <c r="R794" s="11"/>
      <c r="S794" s="11"/>
      <c r="T794" s="11"/>
      <c r="U794" s="11"/>
      <c r="V794" s="11"/>
      <c r="W794" s="11"/>
      <c r="X794" s="11"/>
      <c r="Y794" s="11"/>
      <c r="Z794" s="11"/>
      <c r="AA794" s="11"/>
      <c r="AB794" s="11"/>
      <c r="AC794" s="11"/>
      <c r="AD794" s="11"/>
      <c r="AE794" s="11"/>
      <c r="AF794" s="11"/>
      <c r="AG794" s="11"/>
      <c r="AH794" s="11"/>
      <c r="AI794" s="11"/>
      <c r="AJ794" s="11"/>
      <c r="AK794" s="11"/>
      <c r="AL794" s="11"/>
      <c r="AM794" s="11"/>
      <c r="AN794" s="11"/>
      <c r="AO794" s="11"/>
      <c r="AP794" s="11"/>
      <c r="AQ794" s="11"/>
      <c r="AR794" s="11"/>
      <c r="AS794" s="11"/>
      <c r="AT794" s="11"/>
      <c r="AU794" s="11"/>
      <c r="AV794" s="11"/>
      <c r="AW794" s="11"/>
      <c r="AX794" s="11"/>
      <c r="AY794" s="11"/>
      <c r="AZ794" s="11"/>
      <c r="BA794" s="11"/>
      <c r="BB794" s="11"/>
      <c r="BC794" s="11"/>
      <c r="BD794" s="11"/>
      <c r="BE794" s="11"/>
      <c r="BF794" s="11"/>
      <c r="BG794" s="11"/>
      <c r="BH794" s="11"/>
      <c r="BI794" s="11"/>
      <c r="BJ794" s="11"/>
      <c r="BK794" s="11"/>
      <c r="BL794" s="11"/>
      <c r="BM794" s="11"/>
      <c r="BN794" s="11"/>
      <c r="BO794" s="11"/>
    </row>
    <row r="795" spans="1:67" s="85" customFormat="1" ht="33.75" customHeight="1" outlineLevel="1" x14ac:dyDescent="0.25">
      <c r="A795" s="89">
        <v>2</v>
      </c>
      <c r="B795" s="89" t="s">
        <v>661</v>
      </c>
      <c r="C795" s="90"/>
      <c r="D795" s="91"/>
      <c r="E795" s="134"/>
      <c r="F795" s="131"/>
      <c r="G795" s="94">
        <v>138464.74</v>
      </c>
      <c r="H795" s="140"/>
      <c r="I795" s="154"/>
      <c r="J795" s="91"/>
      <c r="K795" s="11"/>
      <c r="L795" s="11"/>
      <c r="M795" s="11"/>
      <c r="N795" s="11"/>
      <c r="O795" s="11"/>
      <c r="P795" s="11"/>
      <c r="Q795" s="11"/>
      <c r="R795" s="11"/>
      <c r="S795" s="11"/>
      <c r="T795" s="11"/>
      <c r="U795" s="11"/>
      <c r="V795" s="11"/>
      <c r="W795" s="11"/>
      <c r="X795" s="11"/>
      <c r="Y795" s="11"/>
      <c r="Z795" s="11"/>
      <c r="AA795" s="11"/>
      <c r="AB795" s="11"/>
      <c r="AC795" s="11"/>
      <c r="AD795" s="11"/>
      <c r="AE795" s="11"/>
      <c r="AF795" s="11"/>
      <c r="AG795" s="11"/>
      <c r="AH795" s="11"/>
      <c r="AI795" s="11"/>
      <c r="AJ795" s="11"/>
      <c r="AK795" s="11"/>
      <c r="AL795" s="11"/>
      <c r="AM795" s="11"/>
      <c r="AN795" s="11"/>
      <c r="AO795" s="11"/>
      <c r="AP795" s="11"/>
      <c r="AQ795" s="11"/>
      <c r="AR795" s="11"/>
      <c r="AS795" s="11"/>
      <c r="AT795" s="11"/>
      <c r="AU795" s="11"/>
      <c r="AV795" s="11"/>
      <c r="AW795" s="11"/>
      <c r="AX795" s="11"/>
      <c r="AY795" s="11"/>
      <c r="AZ795" s="11"/>
      <c r="BA795" s="11"/>
      <c r="BB795" s="11"/>
      <c r="BC795" s="11"/>
      <c r="BD795" s="11"/>
      <c r="BE795" s="11"/>
      <c r="BF795" s="11"/>
      <c r="BG795" s="11"/>
      <c r="BH795" s="11"/>
      <c r="BI795" s="11"/>
      <c r="BJ795" s="11"/>
      <c r="BK795" s="11"/>
      <c r="BL795" s="11"/>
      <c r="BM795" s="11"/>
      <c r="BN795" s="11"/>
      <c r="BO795" s="11"/>
    </row>
    <row r="796" spans="1:67" s="85" customFormat="1" ht="33.75" customHeight="1" outlineLevel="1" x14ac:dyDescent="0.25">
      <c r="A796" s="89">
        <v>3</v>
      </c>
      <c r="B796" s="89" t="s">
        <v>662</v>
      </c>
      <c r="C796" s="90"/>
      <c r="D796" s="91"/>
      <c r="E796" s="134"/>
      <c r="F796" s="131"/>
      <c r="G796" s="94">
        <v>156266.22</v>
      </c>
      <c r="H796" s="140"/>
      <c r="I796" s="154"/>
      <c r="J796" s="91"/>
      <c r="K796" s="11"/>
      <c r="L796" s="11"/>
      <c r="M796" s="11"/>
      <c r="N796" s="11"/>
      <c r="O796" s="11"/>
      <c r="P796" s="11"/>
      <c r="Q796" s="11"/>
      <c r="R796" s="11"/>
      <c r="S796" s="11"/>
      <c r="T796" s="11"/>
      <c r="U796" s="11"/>
      <c r="V796" s="11"/>
      <c r="W796" s="11"/>
      <c r="X796" s="11"/>
      <c r="Y796" s="11"/>
      <c r="Z796" s="11"/>
      <c r="AA796" s="11"/>
      <c r="AB796" s="11"/>
      <c r="AC796" s="11"/>
      <c r="AD796" s="11"/>
      <c r="AE796" s="11"/>
      <c r="AF796" s="11"/>
      <c r="AG796" s="11"/>
      <c r="AH796" s="11"/>
      <c r="AI796" s="11"/>
      <c r="AJ796" s="11"/>
      <c r="AK796" s="11"/>
      <c r="AL796" s="11"/>
      <c r="AM796" s="11"/>
      <c r="AN796" s="11"/>
      <c r="AO796" s="11"/>
      <c r="AP796" s="11"/>
      <c r="AQ796" s="11"/>
      <c r="AR796" s="11"/>
      <c r="AS796" s="11"/>
      <c r="AT796" s="11"/>
      <c r="AU796" s="11"/>
      <c r="AV796" s="11"/>
      <c r="AW796" s="11"/>
      <c r="AX796" s="11"/>
      <c r="AY796" s="11"/>
      <c r="AZ796" s="11"/>
      <c r="BA796" s="11"/>
      <c r="BB796" s="11"/>
      <c r="BC796" s="11"/>
      <c r="BD796" s="11"/>
      <c r="BE796" s="11"/>
      <c r="BF796" s="11"/>
      <c r="BG796" s="11"/>
      <c r="BH796" s="11"/>
      <c r="BI796" s="11"/>
      <c r="BJ796" s="11"/>
      <c r="BK796" s="11"/>
      <c r="BL796" s="11"/>
      <c r="BM796" s="11"/>
      <c r="BN796" s="11"/>
      <c r="BO796" s="11"/>
    </row>
    <row r="797" spans="1:67" s="85" customFormat="1" ht="33.75" customHeight="1" outlineLevel="1" x14ac:dyDescent="0.25">
      <c r="A797" s="89">
        <v>4</v>
      </c>
      <c r="B797" s="89" t="s">
        <v>663</v>
      </c>
      <c r="C797" s="90"/>
      <c r="D797" s="91"/>
      <c r="E797" s="134"/>
      <c r="F797" s="131"/>
      <c r="G797" s="94">
        <v>182180.19999999998</v>
      </c>
      <c r="H797" s="140"/>
      <c r="I797" s="154"/>
      <c r="J797" s="91"/>
      <c r="K797" s="11"/>
      <c r="L797" s="11"/>
      <c r="M797" s="11"/>
      <c r="N797" s="11"/>
      <c r="O797" s="11"/>
      <c r="P797" s="11"/>
      <c r="Q797" s="11"/>
      <c r="R797" s="11"/>
      <c r="S797" s="11"/>
      <c r="T797" s="11"/>
      <c r="U797" s="11"/>
      <c r="V797" s="11"/>
      <c r="W797" s="11"/>
      <c r="X797" s="11"/>
      <c r="Y797" s="11"/>
      <c r="Z797" s="11"/>
      <c r="AA797" s="11"/>
      <c r="AB797" s="11"/>
      <c r="AC797" s="11"/>
      <c r="AD797" s="11"/>
      <c r="AE797" s="11"/>
      <c r="AF797" s="11"/>
      <c r="AG797" s="11"/>
      <c r="AH797" s="11"/>
      <c r="AI797" s="11"/>
      <c r="AJ797" s="11"/>
      <c r="AK797" s="11"/>
      <c r="AL797" s="11"/>
      <c r="AM797" s="11"/>
      <c r="AN797" s="11"/>
      <c r="AO797" s="11"/>
      <c r="AP797" s="11"/>
      <c r="AQ797" s="11"/>
      <c r="AR797" s="11"/>
      <c r="AS797" s="11"/>
      <c r="AT797" s="11"/>
      <c r="AU797" s="11"/>
      <c r="AV797" s="11"/>
      <c r="AW797" s="11"/>
      <c r="AX797" s="11"/>
      <c r="AY797" s="11"/>
      <c r="AZ797" s="11"/>
      <c r="BA797" s="11"/>
      <c r="BB797" s="11"/>
      <c r="BC797" s="11"/>
      <c r="BD797" s="11"/>
      <c r="BE797" s="11"/>
      <c r="BF797" s="11"/>
      <c r="BG797" s="11"/>
      <c r="BH797" s="11"/>
      <c r="BI797" s="11"/>
      <c r="BJ797" s="11"/>
      <c r="BK797" s="11"/>
      <c r="BL797" s="11"/>
      <c r="BM797" s="11"/>
      <c r="BN797" s="11"/>
      <c r="BO797" s="11"/>
    </row>
    <row r="798" spans="1:67" s="85" customFormat="1" ht="33.75" customHeight="1" outlineLevel="1" x14ac:dyDescent="0.25">
      <c r="A798" s="89">
        <v>5</v>
      </c>
      <c r="B798" s="89" t="s">
        <v>664</v>
      </c>
      <c r="C798" s="90"/>
      <c r="D798" s="91"/>
      <c r="E798" s="134"/>
      <c r="F798" s="131"/>
      <c r="G798" s="94">
        <v>48464.959999999999</v>
      </c>
      <c r="H798" s="140"/>
      <c r="I798" s="154"/>
      <c r="J798" s="91"/>
      <c r="K798" s="11"/>
      <c r="L798" s="11"/>
      <c r="M798" s="11"/>
      <c r="N798" s="11"/>
      <c r="O798" s="11"/>
      <c r="P798" s="11"/>
      <c r="Q798" s="11"/>
      <c r="R798" s="11"/>
      <c r="S798" s="11"/>
      <c r="T798" s="11"/>
      <c r="U798" s="11"/>
      <c r="V798" s="11"/>
      <c r="W798" s="11"/>
      <c r="X798" s="11"/>
      <c r="Y798" s="11"/>
      <c r="Z798" s="11"/>
      <c r="AA798" s="11"/>
      <c r="AB798" s="11"/>
      <c r="AC798" s="11"/>
      <c r="AD798" s="11"/>
      <c r="AE798" s="11"/>
      <c r="AF798" s="11"/>
      <c r="AG798" s="11"/>
      <c r="AH798" s="11"/>
      <c r="AI798" s="11"/>
      <c r="AJ798" s="11"/>
      <c r="AK798" s="11"/>
      <c r="AL798" s="11"/>
      <c r="AM798" s="11"/>
      <c r="AN798" s="11"/>
      <c r="AO798" s="11"/>
      <c r="AP798" s="11"/>
      <c r="AQ798" s="11"/>
      <c r="AR798" s="11"/>
      <c r="AS798" s="11"/>
      <c r="AT798" s="11"/>
      <c r="AU798" s="11"/>
      <c r="AV798" s="11"/>
      <c r="AW798" s="11"/>
      <c r="AX798" s="11"/>
      <c r="AY798" s="11"/>
      <c r="AZ798" s="11"/>
      <c r="BA798" s="11"/>
      <c r="BB798" s="11"/>
      <c r="BC798" s="11"/>
      <c r="BD798" s="11"/>
      <c r="BE798" s="11"/>
      <c r="BF798" s="11"/>
      <c r="BG798" s="11"/>
      <c r="BH798" s="11"/>
      <c r="BI798" s="11"/>
      <c r="BJ798" s="11"/>
      <c r="BK798" s="11"/>
      <c r="BL798" s="11"/>
      <c r="BM798" s="11"/>
      <c r="BN798" s="11"/>
      <c r="BO798" s="11"/>
    </row>
    <row r="799" spans="1:67" s="85" customFormat="1" ht="33.75" customHeight="1" outlineLevel="1" x14ac:dyDescent="0.25">
      <c r="A799" s="89">
        <v>6</v>
      </c>
      <c r="B799" s="89" t="s">
        <v>665</v>
      </c>
      <c r="C799" s="90"/>
      <c r="D799" s="91"/>
      <c r="E799" s="134"/>
      <c r="F799" s="131"/>
      <c r="G799" s="94">
        <v>318598.82</v>
      </c>
      <c r="H799" s="140"/>
      <c r="I799" s="154"/>
      <c r="J799" s="91"/>
      <c r="K799" s="11"/>
      <c r="L799" s="11"/>
      <c r="M799" s="11"/>
      <c r="N799" s="11"/>
      <c r="O799" s="11"/>
      <c r="P799" s="11"/>
      <c r="Q799" s="11"/>
      <c r="R799" s="11"/>
      <c r="S799" s="11"/>
      <c r="T799" s="11"/>
      <c r="U799" s="11"/>
      <c r="V799" s="11"/>
      <c r="W799" s="11"/>
      <c r="X799" s="11"/>
      <c r="Y799" s="11"/>
      <c r="Z799" s="11"/>
      <c r="AA799" s="11"/>
      <c r="AB799" s="11"/>
      <c r="AC799" s="11"/>
      <c r="AD799" s="11"/>
      <c r="AE799" s="11"/>
      <c r="AF799" s="11"/>
      <c r="AG799" s="11"/>
      <c r="AH799" s="11"/>
      <c r="AI799" s="11"/>
      <c r="AJ799" s="11"/>
      <c r="AK799" s="11"/>
      <c r="AL799" s="11"/>
      <c r="AM799" s="11"/>
      <c r="AN799" s="11"/>
      <c r="AO799" s="11"/>
      <c r="AP799" s="11"/>
      <c r="AQ799" s="11"/>
      <c r="AR799" s="11"/>
      <c r="AS799" s="11"/>
      <c r="AT799" s="11"/>
      <c r="AU799" s="11"/>
      <c r="AV799" s="11"/>
      <c r="AW799" s="11"/>
      <c r="AX799" s="11"/>
      <c r="AY799" s="11"/>
      <c r="AZ799" s="11"/>
      <c r="BA799" s="11"/>
      <c r="BB799" s="11"/>
      <c r="BC799" s="11"/>
      <c r="BD799" s="11"/>
      <c r="BE799" s="11"/>
      <c r="BF799" s="11"/>
      <c r="BG799" s="11"/>
      <c r="BH799" s="11"/>
      <c r="BI799" s="11"/>
      <c r="BJ799" s="11"/>
      <c r="BK799" s="11"/>
      <c r="BL799" s="11"/>
      <c r="BM799" s="11"/>
      <c r="BN799" s="11"/>
      <c r="BO799" s="11"/>
    </row>
    <row r="800" spans="1:67" s="85" customFormat="1" ht="33.75" customHeight="1" outlineLevel="1" x14ac:dyDescent="0.25">
      <c r="A800" s="89">
        <v>7</v>
      </c>
      <c r="B800" s="89" t="s">
        <v>666</v>
      </c>
      <c r="C800" s="90"/>
      <c r="D800" s="91"/>
      <c r="E800" s="134"/>
      <c r="F800" s="131"/>
      <c r="G800" s="94">
        <v>169445.63999999998</v>
      </c>
      <c r="H800" s="140"/>
      <c r="I800" s="154"/>
      <c r="J800" s="91"/>
      <c r="K800" s="11"/>
      <c r="L800" s="11"/>
      <c r="M800" s="11"/>
      <c r="N800" s="11"/>
      <c r="O800" s="11"/>
      <c r="P800" s="11"/>
      <c r="Q800" s="11"/>
      <c r="R800" s="11"/>
      <c r="S800" s="11"/>
      <c r="T800" s="11"/>
      <c r="U800" s="11"/>
      <c r="V800" s="11"/>
      <c r="W800" s="11"/>
      <c r="X800" s="11"/>
      <c r="Y800" s="11"/>
      <c r="Z800" s="11"/>
      <c r="AA800" s="11"/>
      <c r="AB800" s="11"/>
      <c r="AC800" s="11"/>
      <c r="AD800" s="11"/>
      <c r="AE800" s="11"/>
      <c r="AF800" s="11"/>
      <c r="AG800" s="11"/>
      <c r="AH800" s="11"/>
      <c r="AI800" s="11"/>
      <c r="AJ800" s="11"/>
      <c r="AK800" s="11"/>
      <c r="AL800" s="11"/>
      <c r="AM800" s="11"/>
      <c r="AN800" s="11"/>
      <c r="AO800" s="11"/>
      <c r="AP800" s="11"/>
      <c r="AQ800" s="11"/>
      <c r="AR800" s="11"/>
      <c r="AS800" s="11"/>
      <c r="AT800" s="11"/>
      <c r="AU800" s="11"/>
      <c r="AV800" s="11"/>
      <c r="AW800" s="11"/>
      <c r="AX800" s="11"/>
      <c r="AY800" s="11"/>
      <c r="AZ800" s="11"/>
      <c r="BA800" s="11"/>
      <c r="BB800" s="11"/>
      <c r="BC800" s="11"/>
      <c r="BD800" s="11"/>
      <c r="BE800" s="11"/>
      <c r="BF800" s="11"/>
      <c r="BG800" s="11"/>
      <c r="BH800" s="11"/>
      <c r="BI800" s="11"/>
      <c r="BJ800" s="11"/>
      <c r="BK800" s="11"/>
      <c r="BL800" s="11"/>
      <c r="BM800" s="11"/>
      <c r="BN800" s="11"/>
      <c r="BO800" s="11"/>
    </row>
    <row r="801" spans="1:67" s="85" customFormat="1" ht="33.75" customHeight="1" outlineLevel="1" x14ac:dyDescent="0.25">
      <c r="A801" s="89">
        <v>8</v>
      </c>
      <c r="B801" s="89" t="s">
        <v>671</v>
      </c>
      <c r="C801" s="90"/>
      <c r="D801" s="91"/>
      <c r="E801" s="135"/>
      <c r="F801" s="132"/>
      <c r="G801" s="94">
        <v>194430.96</v>
      </c>
      <c r="H801" s="141"/>
      <c r="I801" s="155"/>
      <c r="J801" s="91"/>
      <c r="K801" s="11"/>
      <c r="L801" s="11"/>
      <c r="M801" s="11"/>
      <c r="N801" s="11"/>
      <c r="O801" s="11"/>
      <c r="P801" s="11"/>
      <c r="Q801" s="11"/>
      <c r="R801" s="11"/>
      <c r="S801" s="11"/>
      <c r="T801" s="11"/>
      <c r="U801" s="11"/>
      <c r="V801" s="11"/>
      <c r="W801" s="11"/>
      <c r="X801" s="11"/>
      <c r="Y801" s="11"/>
      <c r="Z801" s="11"/>
      <c r="AA801" s="11"/>
      <c r="AB801" s="11"/>
      <c r="AC801" s="11"/>
      <c r="AD801" s="11"/>
      <c r="AE801" s="11"/>
      <c r="AF801" s="11"/>
      <c r="AG801" s="11"/>
      <c r="AH801" s="11"/>
      <c r="AI801" s="11"/>
      <c r="AJ801" s="11"/>
      <c r="AK801" s="11"/>
      <c r="AL801" s="11"/>
      <c r="AM801" s="11"/>
      <c r="AN801" s="11"/>
      <c r="AO801" s="11"/>
      <c r="AP801" s="11"/>
      <c r="AQ801" s="11"/>
      <c r="AR801" s="11"/>
      <c r="AS801" s="11"/>
      <c r="AT801" s="11"/>
      <c r="AU801" s="11"/>
      <c r="AV801" s="11"/>
      <c r="AW801" s="11"/>
      <c r="AX801" s="11"/>
      <c r="AY801" s="11"/>
      <c r="AZ801" s="11"/>
      <c r="BA801" s="11"/>
      <c r="BB801" s="11"/>
      <c r="BC801" s="11"/>
      <c r="BD801" s="11"/>
      <c r="BE801" s="11"/>
      <c r="BF801" s="11"/>
      <c r="BG801" s="11"/>
      <c r="BH801" s="11"/>
      <c r="BI801" s="11"/>
      <c r="BJ801" s="11"/>
      <c r="BK801" s="11"/>
      <c r="BL801" s="11"/>
      <c r="BM801" s="11"/>
      <c r="BN801" s="11"/>
      <c r="BO801" s="11"/>
    </row>
    <row r="802" spans="1:67" s="85" customFormat="1" ht="19.5" customHeight="1" outlineLevel="1" x14ac:dyDescent="0.25">
      <c r="A802" s="89"/>
      <c r="B802" s="90"/>
      <c r="C802" s="90"/>
      <c r="D802" s="91"/>
      <c r="E802" s="81"/>
      <c r="F802" s="82"/>
      <c r="G802" s="91">
        <f>SUM(G794:G801)</f>
        <v>1282995.1199999999</v>
      </c>
      <c r="H802" s="83"/>
      <c r="I802" s="84"/>
      <c r="J802" s="91"/>
      <c r="K802" s="11"/>
      <c r="L802" s="11"/>
      <c r="M802" s="11"/>
      <c r="N802" s="11"/>
      <c r="O802" s="11"/>
      <c r="P802" s="11"/>
      <c r="Q802" s="11"/>
      <c r="R802" s="11"/>
      <c r="S802" s="11"/>
      <c r="T802" s="11"/>
      <c r="U802" s="11"/>
      <c r="V802" s="11"/>
      <c r="W802" s="11"/>
      <c r="X802" s="11"/>
      <c r="Y802" s="11"/>
      <c r="Z802" s="11"/>
      <c r="AA802" s="11"/>
      <c r="AB802" s="11"/>
      <c r="AC802" s="11"/>
      <c r="AD802" s="11"/>
      <c r="AE802" s="11"/>
      <c r="AF802" s="11"/>
      <c r="AG802" s="11"/>
      <c r="AH802" s="11"/>
      <c r="AI802" s="11"/>
      <c r="AJ802" s="11"/>
      <c r="AK802" s="11"/>
      <c r="AL802" s="11"/>
      <c r="AM802" s="11"/>
      <c r="AN802" s="11"/>
      <c r="AO802" s="11"/>
      <c r="AP802" s="11"/>
      <c r="AQ802" s="11"/>
      <c r="AR802" s="11"/>
      <c r="AS802" s="11"/>
      <c r="AT802" s="11"/>
      <c r="AU802" s="11"/>
      <c r="AV802" s="11"/>
      <c r="AW802" s="11"/>
      <c r="AX802" s="11"/>
      <c r="AY802" s="11"/>
      <c r="AZ802" s="11"/>
      <c r="BA802" s="11"/>
      <c r="BB802" s="11"/>
      <c r="BC802" s="11"/>
      <c r="BD802" s="11"/>
      <c r="BE802" s="11"/>
      <c r="BF802" s="11"/>
      <c r="BG802" s="11"/>
      <c r="BH802" s="11"/>
      <c r="BI802" s="11"/>
      <c r="BJ802" s="11"/>
      <c r="BK802" s="11"/>
      <c r="BL802" s="11"/>
      <c r="BM802" s="11"/>
      <c r="BN802" s="11"/>
      <c r="BO802" s="11"/>
    </row>
    <row r="803" spans="1:67" s="11" customFormat="1" ht="19.5" customHeight="1" outlineLevel="1" x14ac:dyDescent="0.25">
      <c r="A803" s="257"/>
      <c r="B803" s="258" t="s">
        <v>771</v>
      </c>
      <c r="C803" s="258"/>
      <c r="D803" s="407">
        <v>600000</v>
      </c>
      <c r="E803" s="101"/>
      <c r="F803" s="102"/>
      <c r="G803" s="407"/>
      <c r="H803" s="103"/>
      <c r="I803" s="129"/>
      <c r="J803" s="407"/>
    </row>
    <row r="804" spans="1:67" ht="17.25" outlineLevel="1" thickBot="1" x14ac:dyDescent="0.3">
      <c r="A804" s="226" t="s">
        <v>28</v>
      </c>
      <c r="B804" s="227"/>
      <c r="C804" s="31"/>
      <c r="D804" s="236">
        <f>D747+D750+D755+D761+D764+D767+D770+D777+D779+D782+D789+D792+D793+D803</f>
        <v>89578225.600000009</v>
      </c>
      <c r="E804" s="236">
        <f t="shared" ref="E804:J804" si="15">E747+E750+E755+E761+E764+E767+E770+E777+E779+E782+E789+E792+E793</f>
        <v>0</v>
      </c>
      <c r="F804" s="236">
        <f t="shared" si="15"/>
        <v>0</v>
      </c>
      <c r="G804" s="236">
        <f>G747+G750+G755+G761+G764+G767+G770+G777+G779+G782+G789+G792+G793+G802</f>
        <v>94130490.950000003</v>
      </c>
      <c r="H804" s="236">
        <f t="shared" si="15"/>
        <v>0</v>
      </c>
      <c r="I804" s="236">
        <f t="shared" si="15"/>
        <v>0</v>
      </c>
      <c r="J804" s="236">
        <f t="shared" si="15"/>
        <v>86775247.170000002</v>
      </c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  <c r="AA804" s="6"/>
      <c r="AB804" s="6"/>
      <c r="AC804" s="6"/>
      <c r="AD804" s="6"/>
      <c r="AE804" s="6"/>
      <c r="AF804" s="6"/>
      <c r="AG804" s="6"/>
      <c r="AH804" s="6"/>
      <c r="AI804" s="6"/>
      <c r="AJ804" s="6"/>
      <c r="AK804" s="6"/>
      <c r="AL804" s="6"/>
      <c r="AM804" s="6"/>
      <c r="AN804" s="6"/>
      <c r="AO804" s="6"/>
      <c r="AP804" s="6"/>
      <c r="AQ804" s="6"/>
      <c r="AR804" s="6"/>
      <c r="AS804" s="6"/>
      <c r="AT804" s="6"/>
      <c r="AU804" s="6"/>
      <c r="AV804" s="6"/>
      <c r="AW804" s="6"/>
      <c r="AX804" s="6"/>
      <c r="AY804" s="6"/>
      <c r="AZ804" s="6"/>
      <c r="BA804" s="6"/>
      <c r="BB804" s="6"/>
      <c r="BC804" s="6"/>
      <c r="BD804" s="6"/>
      <c r="BE804" s="6"/>
      <c r="BF804" s="6"/>
      <c r="BG804" s="6"/>
      <c r="BH804" s="6"/>
      <c r="BI804" s="6"/>
      <c r="BJ804" s="6"/>
      <c r="BK804" s="6"/>
      <c r="BL804" s="6"/>
      <c r="BM804" s="6"/>
      <c r="BN804" s="6"/>
      <c r="BO804" s="6"/>
    </row>
    <row r="805" spans="1:67" s="56" customFormat="1" ht="25.5" customHeight="1" thickBot="1" x14ac:dyDescent="0.3">
      <c r="A805" s="148" t="s">
        <v>45</v>
      </c>
      <c r="B805" s="149"/>
      <c r="C805" s="149"/>
      <c r="D805" s="149"/>
      <c r="E805" s="149"/>
      <c r="F805" s="149"/>
      <c r="G805" s="149"/>
      <c r="H805" s="149"/>
      <c r="I805" s="149"/>
      <c r="J805" s="149"/>
      <c r="K805" s="7"/>
      <c r="L805" s="7"/>
    </row>
    <row r="806" spans="1:67" s="56" customFormat="1" ht="33" customHeight="1" x14ac:dyDescent="0.25">
      <c r="A806" s="375">
        <v>1</v>
      </c>
      <c r="B806" s="376" t="s">
        <v>74</v>
      </c>
      <c r="C806" s="377" t="s">
        <v>24</v>
      </c>
      <c r="D806" s="171">
        <v>8703696.6400000006</v>
      </c>
      <c r="E806" s="185" t="s">
        <v>431</v>
      </c>
      <c r="F806" s="64" t="s">
        <v>359</v>
      </c>
      <c r="G806" s="186">
        <v>8325489.6200000001</v>
      </c>
      <c r="H806" s="408">
        <v>42971</v>
      </c>
      <c r="I806" s="187">
        <v>42990</v>
      </c>
      <c r="J806" s="175">
        <v>8703696.6400000006</v>
      </c>
      <c r="K806" s="7"/>
      <c r="L806" s="7"/>
    </row>
    <row r="807" spans="1:67" ht="17.25" outlineLevel="1" thickBot="1" x14ac:dyDescent="0.3">
      <c r="A807" s="142" t="s">
        <v>27</v>
      </c>
      <c r="B807" s="143"/>
      <c r="C807" s="60"/>
      <c r="D807" s="55">
        <f>SUM(D806:D806)</f>
        <v>8703696.6400000006</v>
      </c>
      <c r="E807" s="28"/>
      <c r="F807" s="28"/>
      <c r="G807" s="19">
        <f>SUM(G806:G806)</f>
        <v>8325489.6200000001</v>
      </c>
      <c r="H807" s="28"/>
      <c r="I807" s="34"/>
      <c r="J807" s="55">
        <f>SUM(J806:J806)</f>
        <v>8703696.6400000006</v>
      </c>
    </row>
    <row r="808" spans="1:67" s="56" customFormat="1" ht="52.5" customHeight="1" x14ac:dyDescent="0.25">
      <c r="A808" s="375">
        <v>2</v>
      </c>
      <c r="B808" s="376" t="s">
        <v>228</v>
      </c>
      <c r="C808" s="377" t="s">
        <v>24</v>
      </c>
      <c r="D808" s="171">
        <v>12841675.68</v>
      </c>
      <c r="E808" s="185" t="s">
        <v>431</v>
      </c>
      <c r="F808" s="64" t="s">
        <v>359</v>
      </c>
      <c r="G808" s="186">
        <v>12239380.609999999</v>
      </c>
      <c r="H808" s="408">
        <v>42985</v>
      </c>
      <c r="I808" s="187">
        <v>43038</v>
      </c>
      <c r="J808" s="175">
        <v>12841675.68</v>
      </c>
      <c r="K808" s="7"/>
      <c r="L808" s="7"/>
    </row>
    <row r="809" spans="1:67" ht="15.75" customHeight="1" outlineLevel="1" thickBot="1" x14ac:dyDescent="0.3">
      <c r="A809" s="142" t="s">
        <v>27</v>
      </c>
      <c r="B809" s="143"/>
      <c r="C809" s="60"/>
      <c r="D809" s="55">
        <f>SUM(D808:D808)</f>
        <v>12841675.68</v>
      </c>
      <c r="E809" s="28"/>
      <c r="F809" s="28"/>
      <c r="G809" s="19">
        <f>SUM(G808:G808)</f>
        <v>12239380.609999999</v>
      </c>
      <c r="H809" s="28"/>
      <c r="I809" s="34"/>
      <c r="J809" s="55">
        <f>SUM(J808:J808)</f>
        <v>12841675.68</v>
      </c>
    </row>
    <row r="810" spans="1:67" s="56" customFormat="1" ht="37.5" customHeight="1" x14ac:dyDescent="0.25">
      <c r="A810" s="375">
        <v>3</v>
      </c>
      <c r="B810" s="376" t="s">
        <v>75</v>
      </c>
      <c r="C810" s="377" t="s">
        <v>24</v>
      </c>
      <c r="D810" s="171">
        <v>12678679.92</v>
      </c>
      <c r="E810" s="185" t="s">
        <v>431</v>
      </c>
      <c r="F810" s="64" t="s">
        <v>359</v>
      </c>
      <c r="G810" s="175">
        <v>12418248.779999999</v>
      </c>
      <c r="H810" s="408">
        <v>42985</v>
      </c>
      <c r="I810" s="187">
        <v>43013</v>
      </c>
      <c r="J810" s="175">
        <v>12678679.92</v>
      </c>
      <c r="K810" s="7"/>
      <c r="L810" s="7"/>
    </row>
    <row r="811" spans="1:67" ht="17.25" outlineLevel="1" thickBot="1" x14ac:dyDescent="0.3">
      <c r="A811" s="142" t="s">
        <v>27</v>
      </c>
      <c r="B811" s="143"/>
      <c r="C811" s="60"/>
      <c r="D811" s="55">
        <f>SUM(D810:D810)</f>
        <v>12678679.92</v>
      </c>
      <c r="E811" s="28"/>
      <c r="F811" s="28"/>
      <c r="G811" s="19">
        <f>SUM(G810:G810)</f>
        <v>12418248.779999999</v>
      </c>
      <c r="H811" s="28"/>
      <c r="I811" s="34"/>
      <c r="J811" s="55">
        <f>SUM(J810:J810)</f>
        <v>12678679.92</v>
      </c>
    </row>
    <row r="812" spans="1:67" s="56" customFormat="1" ht="42.75" customHeight="1" x14ac:dyDescent="0.25">
      <c r="A812" s="392">
        <v>4</v>
      </c>
      <c r="B812" s="393" t="s">
        <v>229</v>
      </c>
      <c r="C812" s="185" t="s">
        <v>23</v>
      </c>
      <c r="D812" s="171">
        <v>4526606.26</v>
      </c>
      <c r="E812" s="409" t="s">
        <v>523</v>
      </c>
      <c r="F812" s="185" t="s">
        <v>422</v>
      </c>
      <c r="G812" s="186">
        <v>5175030.01</v>
      </c>
      <c r="H812" s="187">
        <v>43028</v>
      </c>
      <c r="I812" s="187">
        <v>43046</v>
      </c>
      <c r="J812" s="175">
        <v>4526606.26</v>
      </c>
      <c r="K812" s="7"/>
      <c r="L812" s="7"/>
    </row>
    <row r="813" spans="1:67" ht="21.75" customHeight="1" outlineLevel="1" x14ac:dyDescent="0.25">
      <c r="A813" s="394"/>
      <c r="B813" s="395"/>
      <c r="C813" s="92" t="s">
        <v>11</v>
      </c>
      <c r="D813" s="178"/>
      <c r="E813" s="64"/>
      <c r="F813" s="38"/>
      <c r="G813" s="223"/>
      <c r="H813" s="59"/>
      <c r="I813" s="59"/>
      <c r="J813" s="57"/>
    </row>
    <row r="814" spans="1:67" ht="17.25" outlineLevel="1" thickBot="1" x14ac:dyDescent="0.3">
      <c r="A814" s="142" t="s">
        <v>27</v>
      </c>
      <c r="B814" s="143"/>
      <c r="C814" s="60"/>
      <c r="D814" s="55">
        <f>SUM(D812:D813)</f>
        <v>4526606.26</v>
      </c>
      <c r="E814" s="28"/>
      <c r="F814" s="28"/>
      <c r="G814" s="19">
        <f>SUM(G812:G813)</f>
        <v>5175030.01</v>
      </c>
      <c r="H814" s="28"/>
      <c r="I814" s="34"/>
      <c r="J814" s="55">
        <f>SUM(J812:J813)</f>
        <v>4526606.26</v>
      </c>
    </row>
    <row r="815" spans="1:67" s="56" customFormat="1" ht="16.5" customHeight="1" x14ac:dyDescent="0.25">
      <c r="A815" s="379">
        <v>5</v>
      </c>
      <c r="B815" s="380" t="s">
        <v>76</v>
      </c>
      <c r="C815" s="377" t="s">
        <v>12</v>
      </c>
      <c r="D815" s="171">
        <v>4104902.57</v>
      </c>
      <c r="E815" s="172" t="s">
        <v>418</v>
      </c>
      <c r="F815" s="172" t="s">
        <v>419</v>
      </c>
      <c r="G815" s="190">
        <v>44014813.012181632</v>
      </c>
      <c r="H815" s="174">
        <v>42985</v>
      </c>
      <c r="I815" s="187">
        <v>42958</v>
      </c>
      <c r="J815" s="175">
        <v>4104902.57</v>
      </c>
      <c r="K815" s="7"/>
      <c r="L815" s="7"/>
    </row>
    <row r="816" spans="1:67" ht="30" customHeight="1" outlineLevel="1" x14ac:dyDescent="0.25">
      <c r="A816" s="383"/>
      <c r="B816" s="384"/>
      <c r="C816" s="235" t="s">
        <v>8</v>
      </c>
      <c r="D816" s="178">
        <v>14403224</v>
      </c>
      <c r="E816" s="179"/>
      <c r="F816" s="179"/>
      <c r="G816" s="180"/>
      <c r="H816" s="140"/>
      <c r="I816" s="59">
        <v>42997</v>
      </c>
      <c r="J816" s="57">
        <v>14403224</v>
      </c>
    </row>
    <row r="817" spans="1:12" ht="16.5" outlineLevel="1" x14ac:dyDescent="0.25">
      <c r="A817" s="383"/>
      <c r="B817" s="384"/>
      <c r="C817" s="339" t="s">
        <v>9</v>
      </c>
      <c r="D817" s="281">
        <v>1539985.8</v>
      </c>
      <c r="E817" s="179"/>
      <c r="F817" s="179"/>
      <c r="G817" s="180"/>
      <c r="H817" s="140"/>
      <c r="I817" s="139">
        <v>42965</v>
      </c>
      <c r="J817" s="112">
        <v>1539985.8</v>
      </c>
    </row>
    <row r="818" spans="1:12" ht="16.5" outlineLevel="1" x14ac:dyDescent="0.25">
      <c r="A818" s="383"/>
      <c r="B818" s="384"/>
      <c r="C818" s="235" t="s">
        <v>10</v>
      </c>
      <c r="D818" s="281">
        <v>2342843.0099999998</v>
      </c>
      <c r="E818" s="179"/>
      <c r="F818" s="179"/>
      <c r="G818" s="180"/>
      <c r="H818" s="140"/>
      <c r="I818" s="141"/>
      <c r="J818" s="112">
        <v>2342843.0099999998</v>
      </c>
    </row>
    <row r="819" spans="1:12" ht="16.5" outlineLevel="1" x14ac:dyDescent="0.25">
      <c r="A819" s="385"/>
      <c r="B819" s="386"/>
      <c r="C819" s="339" t="s">
        <v>24</v>
      </c>
      <c r="D819" s="281">
        <v>15728707</v>
      </c>
      <c r="E819" s="181"/>
      <c r="F819" s="181"/>
      <c r="G819" s="182"/>
      <c r="H819" s="141"/>
      <c r="I819" s="115">
        <v>43028</v>
      </c>
      <c r="J819" s="112">
        <v>15728707</v>
      </c>
    </row>
    <row r="820" spans="1:12" ht="17.25" outlineLevel="1" thickBot="1" x14ac:dyDescent="0.3">
      <c r="A820" s="142" t="s">
        <v>27</v>
      </c>
      <c r="B820" s="143"/>
      <c r="C820" s="60"/>
      <c r="D820" s="55">
        <f>SUM(D815:D819)</f>
        <v>38119662.380000003</v>
      </c>
      <c r="E820" s="28"/>
      <c r="F820" s="28"/>
      <c r="G820" s="19">
        <f>SUM(G815)</f>
        <v>44014813.012181632</v>
      </c>
      <c r="H820" s="28"/>
      <c r="I820" s="34"/>
      <c r="J820" s="55">
        <f>SUM(J815:J819)</f>
        <v>38119662.380000003</v>
      </c>
    </row>
    <row r="821" spans="1:12" s="56" customFormat="1" ht="36.75" customHeight="1" x14ac:dyDescent="0.25">
      <c r="A821" s="375">
        <v>6</v>
      </c>
      <c r="B821" s="376" t="s">
        <v>77</v>
      </c>
      <c r="C821" s="377" t="s">
        <v>24</v>
      </c>
      <c r="D821" s="171">
        <v>17911013.5</v>
      </c>
      <c r="E821" s="38" t="s">
        <v>432</v>
      </c>
      <c r="F821" s="185" t="s">
        <v>404</v>
      </c>
      <c r="G821" s="186">
        <v>18402160.23</v>
      </c>
      <c r="H821" s="187">
        <v>42985</v>
      </c>
      <c r="I821" s="187">
        <v>43012</v>
      </c>
      <c r="J821" s="175">
        <v>17911013.5</v>
      </c>
      <c r="K821" s="7"/>
      <c r="L821" s="7"/>
    </row>
    <row r="822" spans="1:12" ht="17.25" outlineLevel="1" thickBot="1" x14ac:dyDescent="0.3">
      <c r="A822" s="144" t="s">
        <v>27</v>
      </c>
      <c r="B822" s="145"/>
      <c r="C822" s="339"/>
      <c r="D822" s="55">
        <f>SUM(D821:D821)</f>
        <v>17911013.5</v>
      </c>
      <c r="E822" s="28"/>
      <c r="F822" s="29"/>
      <c r="G822" s="19">
        <f>SUM(G821:G821)</f>
        <v>18402160.23</v>
      </c>
      <c r="H822" s="29"/>
      <c r="I822" s="125"/>
      <c r="J822" s="55">
        <f>SUM(J821:J821)</f>
        <v>17911013.5</v>
      </c>
    </row>
    <row r="823" spans="1:12" s="56" customFormat="1" ht="47.25" customHeight="1" x14ac:dyDescent="0.25">
      <c r="A823" s="392">
        <v>7</v>
      </c>
      <c r="B823" s="393" t="s">
        <v>230</v>
      </c>
      <c r="C823" s="185" t="s">
        <v>23</v>
      </c>
      <c r="D823" s="171">
        <v>7452396.2000000002</v>
      </c>
      <c r="E823" s="231" t="s">
        <v>567</v>
      </c>
      <c r="F823" s="185" t="s">
        <v>359</v>
      </c>
      <c r="G823" s="186">
        <v>6915288.2699999996</v>
      </c>
      <c r="H823" s="187">
        <v>43070</v>
      </c>
      <c r="I823" s="187">
        <v>43070</v>
      </c>
      <c r="J823" s="175">
        <v>7452396.2000000002</v>
      </c>
      <c r="K823" s="7"/>
      <c r="L823" s="7"/>
    </row>
    <row r="824" spans="1:12" ht="36" customHeight="1" outlineLevel="1" x14ac:dyDescent="0.25">
      <c r="A824" s="394"/>
      <c r="B824" s="395"/>
      <c r="C824" s="92" t="s">
        <v>11</v>
      </c>
      <c r="D824" s="178">
        <v>83418.399999999994</v>
      </c>
      <c r="E824" s="38" t="s">
        <v>510</v>
      </c>
      <c r="F824" s="38" t="s">
        <v>422</v>
      </c>
      <c r="G824" s="223">
        <v>83418.399999999994</v>
      </c>
      <c r="H824" s="59">
        <v>42960</v>
      </c>
      <c r="I824" s="59">
        <v>42956</v>
      </c>
      <c r="J824" s="57">
        <v>83418.399999999994</v>
      </c>
    </row>
    <row r="825" spans="1:12" ht="17.25" outlineLevel="1" thickBot="1" x14ac:dyDescent="0.3">
      <c r="A825" s="142" t="s">
        <v>27</v>
      </c>
      <c r="B825" s="143"/>
      <c r="C825" s="60"/>
      <c r="D825" s="55">
        <f>SUM(D823:D824)</f>
        <v>7535814.6000000006</v>
      </c>
      <c r="E825" s="28"/>
      <c r="F825" s="28"/>
      <c r="G825" s="19">
        <f>SUM(G823:G824)</f>
        <v>6998706.6699999999</v>
      </c>
      <c r="H825" s="28"/>
      <c r="I825" s="34"/>
      <c r="J825" s="55">
        <f>SUM(J823:J824)</f>
        <v>7535814.6000000006</v>
      </c>
    </row>
    <row r="826" spans="1:12" s="56" customFormat="1" ht="52.5" customHeight="1" x14ac:dyDescent="0.25">
      <c r="A826" s="392">
        <v>8</v>
      </c>
      <c r="B826" s="393" t="s">
        <v>231</v>
      </c>
      <c r="C826" s="185" t="s">
        <v>23</v>
      </c>
      <c r="D826" s="171">
        <v>7494793.5999999996</v>
      </c>
      <c r="E826" s="231" t="s">
        <v>567</v>
      </c>
      <c r="F826" s="185" t="s">
        <v>359</v>
      </c>
      <c r="G826" s="186">
        <v>6950325.1100000003</v>
      </c>
      <c r="H826" s="187" t="s">
        <v>568</v>
      </c>
      <c r="I826" s="187">
        <v>43070</v>
      </c>
      <c r="J826" s="175">
        <v>7494793.5999999996</v>
      </c>
      <c r="K826" s="7"/>
      <c r="L826" s="7"/>
    </row>
    <row r="827" spans="1:12" ht="32.25" customHeight="1" outlineLevel="1" x14ac:dyDescent="0.25">
      <c r="A827" s="394"/>
      <c r="B827" s="395"/>
      <c r="C827" s="92" t="s">
        <v>11</v>
      </c>
      <c r="D827" s="178">
        <v>93910.37</v>
      </c>
      <c r="E827" s="38" t="s">
        <v>510</v>
      </c>
      <c r="F827" s="38" t="s">
        <v>422</v>
      </c>
      <c r="G827" s="223">
        <v>93910.37</v>
      </c>
      <c r="H827" s="59">
        <v>42960</v>
      </c>
      <c r="I827" s="59">
        <v>42956</v>
      </c>
      <c r="J827" s="57">
        <v>93910.37</v>
      </c>
    </row>
    <row r="828" spans="1:12" ht="17.25" outlineLevel="1" thickBot="1" x14ac:dyDescent="0.3">
      <c r="A828" s="142" t="s">
        <v>27</v>
      </c>
      <c r="B828" s="143"/>
      <c r="C828" s="60"/>
      <c r="D828" s="55">
        <f>SUM(D826:D827)</f>
        <v>7588703.9699999997</v>
      </c>
      <c r="E828" s="28"/>
      <c r="F828" s="28"/>
      <c r="G828" s="19">
        <f>SUM(G826:G827)</f>
        <v>7044235.4800000004</v>
      </c>
      <c r="H828" s="28"/>
      <c r="I828" s="34"/>
      <c r="J828" s="55">
        <f>SUM(J826:J827)</f>
        <v>7588703.9699999997</v>
      </c>
    </row>
    <row r="829" spans="1:12" s="56" customFormat="1" ht="33" x14ac:dyDescent="0.25">
      <c r="A829" s="375">
        <v>9</v>
      </c>
      <c r="B829" s="376" t="s">
        <v>78</v>
      </c>
      <c r="C829" s="377" t="s">
        <v>24</v>
      </c>
      <c r="D829" s="171">
        <v>8303349.6600000001</v>
      </c>
      <c r="E829" s="38" t="s">
        <v>432</v>
      </c>
      <c r="F829" s="185" t="s">
        <v>404</v>
      </c>
      <c r="G829" s="189">
        <v>8469413.7599999998</v>
      </c>
      <c r="H829" s="187">
        <v>42985</v>
      </c>
      <c r="I829" s="187">
        <v>43040</v>
      </c>
      <c r="J829" s="175">
        <v>8303349.6600000001</v>
      </c>
      <c r="K829" s="7"/>
      <c r="L829" s="7"/>
    </row>
    <row r="830" spans="1:12" ht="17.25" outlineLevel="1" thickBot="1" x14ac:dyDescent="0.3">
      <c r="A830" s="142" t="s">
        <v>27</v>
      </c>
      <c r="B830" s="143"/>
      <c r="C830" s="60"/>
      <c r="D830" s="55">
        <f>SUM(D829:D829)</f>
        <v>8303349.6600000001</v>
      </c>
      <c r="E830" s="28"/>
      <c r="F830" s="28"/>
      <c r="G830" s="19">
        <f>SUM(G829:G829)</f>
        <v>8469413.7599999998</v>
      </c>
      <c r="H830" s="28"/>
      <c r="I830" s="34"/>
      <c r="J830" s="55">
        <f>SUM(J829:J829)</f>
        <v>8303349.6600000001</v>
      </c>
    </row>
    <row r="831" spans="1:12" s="56" customFormat="1" ht="50.25" customHeight="1" x14ac:dyDescent="0.25">
      <c r="A831" s="385">
        <v>10</v>
      </c>
      <c r="B831" s="192" t="s">
        <v>232</v>
      </c>
      <c r="C831" s="230" t="s">
        <v>23</v>
      </c>
      <c r="D831" s="114">
        <v>5248535.9050000003</v>
      </c>
      <c r="E831" s="231" t="s">
        <v>560</v>
      </c>
      <c r="F831" s="231" t="s">
        <v>561</v>
      </c>
      <c r="G831" s="270">
        <v>5250504.6500000004</v>
      </c>
      <c r="H831" s="117">
        <v>43055</v>
      </c>
      <c r="I831" s="117">
        <v>43089</v>
      </c>
      <c r="J831" s="114">
        <v>3842475.26</v>
      </c>
      <c r="K831" s="7"/>
      <c r="L831" s="7"/>
    </row>
    <row r="832" spans="1:12" ht="33" outlineLevel="1" x14ac:dyDescent="0.25">
      <c r="A832" s="394"/>
      <c r="B832" s="177"/>
      <c r="C832" s="92" t="s">
        <v>11</v>
      </c>
      <c r="D832" s="57">
        <v>66432.05</v>
      </c>
      <c r="E832" s="38" t="s">
        <v>510</v>
      </c>
      <c r="F832" s="64" t="s">
        <v>422</v>
      </c>
      <c r="G832" s="273">
        <v>66432.05</v>
      </c>
      <c r="H832" s="59">
        <v>42960</v>
      </c>
      <c r="I832" s="59">
        <v>42956</v>
      </c>
      <c r="J832" s="57">
        <v>66432.05</v>
      </c>
    </row>
    <row r="833" spans="1:12" ht="17.25" outlineLevel="1" thickBot="1" x14ac:dyDescent="0.3">
      <c r="A833" s="142" t="s">
        <v>27</v>
      </c>
      <c r="B833" s="143"/>
      <c r="C833" s="28"/>
      <c r="D833" s="21">
        <f>SUM(D831:D832)</f>
        <v>5314967.9550000001</v>
      </c>
      <c r="E833" s="28"/>
      <c r="F833" s="28"/>
      <c r="G833" s="39">
        <f>SUM(G831:G832)</f>
        <v>5316936.7</v>
      </c>
      <c r="H833" s="29"/>
      <c r="I833" s="34"/>
      <c r="J833" s="21">
        <f>SUM(J831:J832)</f>
        <v>3908907.3099999996</v>
      </c>
    </row>
    <row r="834" spans="1:12" ht="16.5" customHeight="1" outlineLevel="1" x14ac:dyDescent="0.25">
      <c r="A834" s="383">
        <v>11</v>
      </c>
      <c r="B834" s="384" t="s">
        <v>79</v>
      </c>
      <c r="C834" s="230" t="s">
        <v>12</v>
      </c>
      <c r="D834" s="114">
        <v>656816.69999999995</v>
      </c>
      <c r="E834" s="179" t="s">
        <v>418</v>
      </c>
      <c r="F834" s="179" t="s">
        <v>419</v>
      </c>
      <c r="G834" s="131">
        <v>4968138.5245081782</v>
      </c>
      <c r="H834" s="139">
        <v>42985</v>
      </c>
      <c r="I834" s="117">
        <v>42939</v>
      </c>
      <c r="J834" s="114">
        <v>656816.69999999995</v>
      </c>
    </row>
    <row r="835" spans="1:12" s="56" customFormat="1" ht="16.5" customHeight="1" x14ac:dyDescent="0.25">
      <c r="A835" s="383"/>
      <c r="B835" s="384"/>
      <c r="C835" s="410" t="s">
        <v>24</v>
      </c>
      <c r="D835" s="193">
        <v>3639216.46</v>
      </c>
      <c r="E835" s="181"/>
      <c r="F835" s="181"/>
      <c r="G835" s="132"/>
      <c r="H835" s="141"/>
      <c r="I835" s="117">
        <v>42993</v>
      </c>
      <c r="J835" s="114">
        <v>3639216.46</v>
      </c>
      <c r="K835" s="7"/>
      <c r="L835" s="7"/>
    </row>
    <row r="836" spans="1:12" ht="44.25" customHeight="1" outlineLevel="1" x14ac:dyDescent="0.25">
      <c r="A836" s="383"/>
      <c r="B836" s="384"/>
      <c r="C836" s="235" t="s">
        <v>23</v>
      </c>
      <c r="D836" s="178">
        <v>1869892.94</v>
      </c>
      <c r="E836" s="230" t="s">
        <v>560</v>
      </c>
      <c r="F836" s="38" t="s">
        <v>419</v>
      </c>
      <c r="G836" s="223">
        <v>2185077.5099999998</v>
      </c>
      <c r="H836" s="117">
        <v>43035</v>
      </c>
      <c r="I836" s="59">
        <v>43076</v>
      </c>
      <c r="J836" s="57">
        <v>1869892.94</v>
      </c>
    </row>
    <row r="837" spans="1:12" ht="33" outlineLevel="1" x14ac:dyDescent="0.25">
      <c r="A837" s="385"/>
      <c r="B837" s="386"/>
      <c r="C837" s="339" t="s">
        <v>11</v>
      </c>
      <c r="D837" s="281">
        <v>60142.58</v>
      </c>
      <c r="E837" s="29" t="s">
        <v>510</v>
      </c>
      <c r="F837" s="29" t="s">
        <v>422</v>
      </c>
      <c r="G837" s="282">
        <v>60142.58</v>
      </c>
      <c r="H837" s="115">
        <v>42960</v>
      </c>
      <c r="I837" s="115">
        <v>42956</v>
      </c>
      <c r="J837" s="112">
        <v>60142.58</v>
      </c>
    </row>
    <row r="838" spans="1:12" ht="17.25" outlineLevel="1" thickBot="1" x14ac:dyDescent="0.3">
      <c r="A838" s="144" t="s">
        <v>27</v>
      </c>
      <c r="B838" s="145"/>
      <c r="C838" s="339"/>
      <c r="D838" s="24">
        <f>SUM(D834:D837)</f>
        <v>6226068.6799999997</v>
      </c>
      <c r="E838" s="29"/>
      <c r="F838" s="29"/>
      <c r="G838" s="26">
        <f>SUM(G834:G837)</f>
        <v>7213358.6145081781</v>
      </c>
      <c r="H838" s="29"/>
      <c r="I838" s="125"/>
      <c r="J838" s="24">
        <f>SUM(J834:J837)</f>
        <v>6226068.6799999997</v>
      </c>
    </row>
    <row r="839" spans="1:12" s="56" customFormat="1" ht="30.75" customHeight="1" x14ac:dyDescent="0.25">
      <c r="A839" s="392">
        <v>12</v>
      </c>
      <c r="B839" s="170" t="s">
        <v>80</v>
      </c>
      <c r="C839" s="185" t="s">
        <v>8</v>
      </c>
      <c r="D839" s="175">
        <v>5740178.5700000003</v>
      </c>
      <c r="E839" s="172" t="s">
        <v>418</v>
      </c>
      <c r="F839" s="172" t="s">
        <v>419</v>
      </c>
      <c r="G839" s="233">
        <v>7267503.453360199</v>
      </c>
      <c r="H839" s="174">
        <v>42985</v>
      </c>
      <c r="I839" s="187">
        <v>42968</v>
      </c>
      <c r="J839" s="175">
        <v>5740178.5700000003</v>
      </c>
      <c r="K839" s="7"/>
      <c r="L839" s="7"/>
    </row>
    <row r="840" spans="1:12" ht="16.5" outlineLevel="1" x14ac:dyDescent="0.25">
      <c r="A840" s="394"/>
      <c r="B840" s="177"/>
      <c r="C840" s="38" t="s">
        <v>9</v>
      </c>
      <c r="D840" s="57">
        <v>608408.66</v>
      </c>
      <c r="E840" s="181"/>
      <c r="F840" s="181"/>
      <c r="G840" s="132"/>
      <c r="H840" s="141"/>
      <c r="I840" s="59">
        <v>42965</v>
      </c>
      <c r="J840" s="57">
        <v>608408.66</v>
      </c>
    </row>
    <row r="841" spans="1:12" ht="17.25" outlineLevel="1" thickBot="1" x14ac:dyDescent="0.3">
      <c r="A841" s="142" t="s">
        <v>27</v>
      </c>
      <c r="B841" s="143"/>
      <c r="C841" s="28"/>
      <c r="D841" s="21">
        <f>SUM(D839:D840)</f>
        <v>6348587.2300000004</v>
      </c>
      <c r="E841" s="29"/>
      <c r="F841" s="29"/>
      <c r="G841" s="39">
        <f>SUM(G839:G840)</f>
        <v>7267503.453360199</v>
      </c>
      <c r="H841" s="28"/>
      <c r="I841" s="34"/>
      <c r="J841" s="21">
        <f>SUM(J839:J840)</f>
        <v>6348587.2300000004</v>
      </c>
    </row>
    <row r="842" spans="1:12" s="56" customFormat="1" ht="36" customHeight="1" x14ac:dyDescent="0.25">
      <c r="A842" s="373">
        <v>13</v>
      </c>
      <c r="B842" s="107" t="s">
        <v>81</v>
      </c>
      <c r="C842" s="230" t="s">
        <v>24</v>
      </c>
      <c r="D842" s="114">
        <v>8982361.7799999993</v>
      </c>
      <c r="E842" s="38" t="s">
        <v>433</v>
      </c>
      <c r="F842" s="185" t="s">
        <v>404</v>
      </c>
      <c r="G842" s="270">
        <v>9183672.5</v>
      </c>
      <c r="H842" s="187">
        <v>42985</v>
      </c>
      <c r="I842" s="117">
        <v>43006</v>
      </c>
      <c r="J842" s="114">
        <v>8982361.7799999993</v>
      </c>
      <c r="K842" s="7"/>
      <c r="L842" s="7"/>
    </row>
    <row r="843" spans="1:12" ht="17.25" outlineLevel="1" thickBot="1" x14ac:dyDescent="0.3">
      <c r="A843" s="142" t="s">
        <v>27</v>
      </c>
      <c r="B843" s="143"/>
      <c r="C843" s="28"/>
      <c r="D843" s="21">
        <f>SUM(D842:D842)</f>
        <v>8982361.7799999993</v>
      </c>
      <c r="E843" s="28"/>
      <c r="F843" s="28"/>
      <c r="G843" s="39">
        <f>SUM(G842:G842)</f>
        <v>9183672.5</v>
      </c>
      <c r="H843" s="28"/>
      <c r="I843" s="34"/>
      <c r="J843" s="21">
        <f>SUM(J842:J842)</f>
        <v>8982361.7799999993</v>
      </c>
    </row>
    <row r="844" spans="1:12" s="56" customFormat="1" ht="53.25" customHeight="1" x14ac:dyDescent="0.25">
      <c r="A844" s="385">
        <v>14</v>
      </c>
      <c r="B844" s="192" t="s">
        <v>233</v>
      </c>
      <c r="C844" s="185" t="s">
        <v>23</v>
      </c>
      <c r="D844" s="193">
        <v>5417455.273</v>
      </c>
      <c r="E844" s="231" t="s">
        <v>560</v>
      </c>
      <c r="F844" s="230" t="s">
        <v>419</v>
      </c>
      <c r="G844" s="411">
        <v>5419486.8799999999</v>
      </c>
      <c r="H844" s="117">
        <v>43066</v>
      </c>
      <c r="I844" s="59"/>
      <c r="J844" s="114">
        <v>4730282.1399999997</v>
      </c>
      <c r="K844" s="7"/>
      <c r="L844" s="7"/>
    </row>
    <row r="845" spans="1:12" ht="33" outlineLevel="1" x14ac:dyDescent="0.25">
      <c r="A845" s="394"/>
      <c r="B845" s="177"/>
      <c r="C845" s="92" t="s">
        <v>11</v>
      </c>
      <c r="D845" s="178">
        <v>77921.83</v>
      </c>
      <c r="E845" s="38" t="s">
        <v>510</v>
      </c>
      <c r="F845" s="38" t="s">
        <v>422</v>
      </c>
      <c r="G845" s="223">
        <v>77921.83</v>
      </c>
      <c r="H845" s="59">
        <v>42960</v>
      </c>
      <c r="I845" s="59">
        <v>42956</v>
      </c>
      <c r="J845" s="57">
        <v>77921.83</v>
      </c>
    </row>
    <row r="846" spans="1:12" ht="17.25" outlineLevel="1" thickBot="1" x14ac:dyDescent="0.3">
      <c r="A846" s="142" t="s">
        <v>27</v>
      </c>
      <c r="B846" s="143"/>
      <c r="C846" s="27"/>
      <c r="D846" s="55">
        <f>SUM(D844:D845)</f>
        <v>5495377.1030000001</v>
      </c>
      <c r="E846" s="28"/>
      <c r="F846" s="28"/>
      <c r="G846" s="19">
        <f>SUM(G844:G845)</f>
        <v>5497408.71</v>
      </c>
      <c r="H846" s="28"/>
      <c r="I846" s="34"/>
      <c r="J846" s="55">
        <f>SUM(J844:J845)</f>
        <v>4808203.97</v>
      </c>
    </row>
    <row r="847" spans="1:12" s="56" customFormat="1" ht="33" customHeight="1" x14ac:dyDescent="0.25">
      <c r="A847" s="375">
        <v>15</v>
      </c>
      <c r="B847" s="184" t="s">
        <v>21</v>
      </c>
      <c r="C847" s="171" t="s">
        <v>24</v>
      </c>
      <c r="D847" s="171">
        <v>12697970.559999999</v>
      </c>
      <c r="E847" s="38" t="s">
        <v>433</v>
      </c>
      <c r="F847" s="185" t="s">
        <v>404</v>
      </c>
      <c r="G847" s="186">
        <v>12650836.51</v>
      </c>
      <c r="H847" s="187">
        <v>42985</v>
      </c>
      <c r="I847" s="59">
        <v>43054</v>
      </c>
      <c r="J847" s="175">
        <v>12697970.559999999</v>
      </c>
      <c r="K847" s="7"/>
      <c r="L847" s="7"/>
    </row>
    <row r="848" spans="1:12" ht="17.25" outlineLevel="1" thickBot="1" x14ac:dyDescent="0.3">
      <c r="A848" s="142" t="s">
        <v>27</v>
      </c>
      <c r="B848" s="143"/>
      <c r="C848" s="27"/>
      <c r="D848" s="55">
        <f>SUM(D847:D847)</f>
        <v>12697970.559999999</v>
      </c>
      <c r="E848" s="28"/>
      <c r="F848" s="28"/>
      <c r="G848" s="19">
        <f>SUM(G847:G847)</f>
        <v>12650836.51</v>
      </c>
      <c r="H848" s="28"/>
      <c r="I848" s="34"/>
      <c r="J848" s="55">
        <f>SUM(J847:J847)</f>
        <v>12697970.559999999</v>
      </c>
    </row>
    <row r="849" spans="1:12" s="56" customFormat="1" ht="16.5" x14ac:dyDescent="0.25">
      <c r="A849" s="392">
        <v>16</v>
      </c>
      <c r="B849" s="170" t="s">
        <v>82</v>
      </c>
      <c r="C849" s="377" t="s">
        <v>12</v>
      </c>
      <c r="D849" s="171">
        <v>736355.7</v>
      </c>
      <c r="E849" s="172" t="s">
        <v>434</v>
      </c>
      <c r="F849" s="172" t="s">
        <v>402</v>
      </c>
      <c r="G849" s="190">
        <v>8760905.3556305636</v>
      </c>
      <c r="H849" s="174">
        <v>42965</v>
      </c>
      <c r="I849" s="187">
        <v>43013</v>
      </c>
      <c r="J849" s="175">
        <v>736355.7</v>
      </c>
      <c r="K849" s="7"/>
      <c r="L849" s="7"/>
    </row>
    <row r="850" spans="1:12" s="56" customFormat="1" ht="16.5" x14ac:dyDescent="0.25">
      <c r="A850" s="385"/>
      <c r="B850" s="192"/>
      <c r="C850" s="235" t="s">
        <v>8</v>
      </c>
      <c r="D850" s="193">
        <v>2239394.81</v>
      </c>
      <c r="E850" s="179"/>
      <c r="F850" s="179"/>
      <c r="G850" s="180"/>
      <c r="H850" s="140"/>
      <c r="I850" s="117">
        <v>42958</v>
      </c>
      <c r="J850" s="114">
        <v>2239394.81</v>
      </c>
      <c r="K850" s="7"/>
      <c r="L850" s="7"/>
    </row>
    <row r="851" spans="1:12" s="56" customFormat="1" ht="16.5" x14ac:dyDescent="0.25">
      <c r="A851" s="385"/>
      <c r="B851" s="192"/>
      <c r="C851" s="339" t="s">
        <v>9</v>
      </c>
      <c r="D851" s="193">
        <v>304030.5</v>
      </c>
      <c r="E851" s="179"/>
      <c r="F851" s="179"/>
      <c r="G851" s="180"/>
      <c r="H851" s="140"/>
      <c r="I851" s="117">
        <v>43013</v>
      </c>
      <c r="J851" s="114">
        <v>304030.5</v>
      </c>
      <c r="K851" s="7"/>
      <c r="L851" s="7"/>
    </row>
    <row r="852" spans="1:12" s="56" customFormat="1" ht="16.5" x14ac:dyDescent="0.25">
      <c r="A852" s="385"/>
      <c r="B852" s="192"/>
      <c r="C852" s="235" t="s">
        <v>10</v>
      </c>
      <c r="D852" s="193">
        <v>489368.1</v>
      </c>
      <c r="E852" s="179"/>
      <c r="F852" s="179"/>
      <c r="G852" s="180"/>
      <c r="H852" s="140"/>
      <c r="I852" s="117">
        <v>42958</v>
      </c>
      <c r="J852" s="114">
        <v>489368.1</v>
      </c>
      <c r="K852" s="7"/>
      <c r="L852" s="7"/>
    </row>
    <row r="853" spans="1:12" s="56" customFormat="1" ht="16.5" x14ac:dyDescent="0.25">
      <c r="A853" s="385"/>
      <c r="B853" s="192"/>
      <c r="C853" s="339" t="s">
        <v>24</v>
      </c>
      <c r="D853" s="193">
        <v>3569545.51</v>
      </c>
      <c r="E853" s="181"/>
      <c r="F853" s="181"/>
      <c r="G853" s="182"/>
      <c r="H853" s="141"/>
      <c r="I853" s="117">
        <v>43013</v>
      </c>
      <c r="J853" s="114">
        <v>3569545.51</v>
      </c>
      <c r="K853" s="7"/>
      <c r="L853" s="7"/>
    </row>
    <row r="854" spans="1:12" ht="17.25" outlineLevel="1" thickBot="1" x14ac:dyDescent="0.3">
      <c r="A854" s="144" t="s">
        <v>27</v>
      </c>
      <c r="B854" s="145"/>
      <c r="C854" s="281"/>
      <c r="D854" s="24">
        <f>SUM(D849:D853)</f>
        <v>7338694.6199999992</v>
      </c>
      <c r="E854" s="29"/>
      <c r="F854" s="28"/>
      <c r="G854" s="26">
        <f>SUM(G849:G853)</f>
        <v>8760905.3556305636</v>
      </c>
      <c r="H854" s="29"/>
      <c r="I854" s="125"/>
      <c r="J854" s="24">
        <f>SUM(J849:J853)</f>
        <v>7338694.6199999992</v>
      </c>
    </row>
    <row r="855" spans="1:12" s="56" customFormat="1" ht="33" customHeight="1" x14ac:dyDescent="0.25">
      <c r="A855" s="375">
        <v>17</v>
      </c>
      <c r="B855" s="184" t="s">
        <v>83</v>
      </c>
      <c r="C855" s="185" t="s">
        <v>24</v>
      </c>
      <c r="D855" s="175">
        <v>2141325.29</v>
      </c>
      <c r="E855" s="412" t="s">
        <v>434</v>
      </c>
      <c r="F855" s="230" t="s">
        <v>402</v>
      </c>
      <c r="G855" s="189">
        <v>2598418.79</v>
      </c>
      <c r="H855" s="187">
        <v>42965</v>
      </c>
      <c r="I855" s="187">
        <v>43013</v>
      </c>
      <c r="J855" s="175">
        <v>2141325.29</v>
      </c>
      <c r="K855" s="7"/>
      <c r="L855" s="7"/>
    </row>
    <row r="856" spans="1:12" ht="17.25" outlineLevel="1" thickBot="1" x14ac:dyDescent="0.3">
      <c r="A856" s="142" t="s">
        <v>27</v>
      </c>
      <c r="B856" s="143"/>
      <c r="C856" s="28"/>
      <c r="D856" s="21">
        <f>SUM(D855:D855)</f>
        <v>2141325.29</v>
      </c>
      <c r="E856" s="28"/>
      <c r="F856" s="28"/>
      <c r="G856" s="39">
        <f>SUM(G855:G855)</f>
        <v>2598418.79</v>
      </c>
      <c r="H856" s="28"/>
      <c r="I856" s="34"/>
      <c r="J856" s="21">
        <f>SUM(J855:J855)</f>
        <v>2141325.29</v>
      </c>
    </row>
    <row r="857" spans="1:12" s="56" customFormat="1" ht="31.5" customHeight="1" x14ac:dyDescent="0.25">
      <c r="A857" s="375">
        <v>18</v>
      </c>
      <c r="B857" s="184" t="s">
        <v>84</v>
      </c>
      <c r="C857" s="185" t="s">
        <v>24</v>
      </c>
      <c r="D857" s="57">
        <v>11155137.08</v>
      </c>
      <c r="E857" s="38" t="s">
        <v>435</v>
      </c>
      <c r="F857" s="38" t="s">
        <v>359</v>
      </c>
      <c r="G857" s="175">
        <v>10941667.58</v>
      </c>
      <c r="H857" s="187">
        <v>42985</v>
      </c>
      <c r="I857" s="187">
        <v>43005</v>
      </c>
      <c r="J857" s="175">
        <v>11155137.08</v>
      </c>
      <c r="K857" s="7"/>
      <c r="L857" s="7"/>
    </row>
    <row r="858" spans="1:12" ht="17.25" outlineLevel="1" thickBot="1" x14ac:dyDescent="0.3">
      <c r="A858" s="142" t="s">
        <v>27</v>
      </c>
      <c r="B858" s="143"/>
      <c r="C858" s="28"/>
      <c r="D858" s="21">
        <f>SUM(D857:D857)</f>
        <v>11155137.08</v>
      </c>
      <c r="E858" s="29"/>
      <c r="F858" s="28"/>
      <c r="G858" s="39">
        <f>SUM(G857:G857)</f>
        <v>10941667.58</v>
      </c>
      <c r="H858" s="28"/>
      <c r="I858" s="34"/>
      <c r="J858" s="21">
        <f>SUM(J857:J857)</f>
        <v>11155137.08</v>
      </c>
    </row>
    <row r="859" spans="1:12" s="56" customFormat="1" ht="32.25" customHeight="1" x14ac:dyDescent="0.25">
      <c r="A859" s="392">
        <v>19</v>
      </c>
      <c r="B859" s="393" t="s">
        <v>85</v>
      </c>
      <c r="C859" s="185" t="s">
        <v>23</v>
      </c>
      <c r="D859" s="175">
        <v>2043638.25</v>
      </c>
      <c r="E859" s="38" t="s">
        <v>752</v>
      </c>
      <c r="F859" s="239" t="s">
        <v>403</v>
      </c>
      <c r="G859" s="240">
        <v>2086673.79</v>
      </c>
      <c r="H859" s="187">
        <v>43042</v>
      </c>
      <c r="I859" s="187">
        <v>43076</v>
      </c>
      <c r="J859" s="175">
        <v>2043638.25</v>
      </c>
      <c r="K859" s="7"/>
      <c r="L859" s="7"/>
    </row>
    <row r="860" spans="1:12" s="56" customFormat="1" ht="32.25" customHeight="1" x14ac:dyDescent="0.25">
      <c r="A860" s="385"/>
      <c r="B860" s="386"/>
      <c r="C860" s="230" t="s">
        <v>24</v>
      </c>
      <c r="D860" s="114">
        <v>4446413.46</v>
      </c>
      <c r="E860" s="38" t="s">
        <v>436</v>
      </c>
      <c r="F860" s="230" t="s">
        <v>359</v>
      </c>
      <c r="G860" s="270">
        <v>4186099.39</v>
      </c>
      <c r="H860" s="117">
        <v>42985</v>
      </c>
      <c r="I860" s="117">
        <v>42983</v>
      </c>
      <c r="J860" s="114">
        <v>4446413.46</v>
      </c>
      <c r="K860" s="7"/>
      <c r="L860" s="7"/>
    </row>
    <row r="861" spans="1:12" ht="35.25" customHeight="1" outlineLevel="1" x14ac:dyDescent="0.25">
      <c r="A861" s="394"/>
      <c r="B861" s="395"/>
      <c r="C861" s="235" t="s">
        <v>11</v>
      </c>
      <c r="D861" s="178">
        <v>53779.17</v>
      </c>
      <c r="E861" s="38" t="s">
        <v>510</v>
      </c>
      <c r="F861" s="38" t="s">
        <v>422</v>
      </c>
      <c r="G861" s="223">
        <v>53779.17</v>
      </c>
      <c r="H861" s="59">
        <v>42960</v>
      </c>
      <c r="I861" s="59">
        <v>42956</v>
      </c>
      <c r="J861" s="57">
        <v>53779.17</v>
      </c>
    </row>
    <row r="862" spans="1:12" ht="17.25" outlineLevel="1" thickBot="1" x14ac:dyDescent="0.3">
      <c r="A862" s="144" t="s">
        <v>27</v>
      </c>
      <c r="B862" s="145"/>
      <c r="C862" s="29"/>
      <c r="D862" s="44">
        <f>SUM(D859:D861)</f>
        <v>6543830.8799999999</v>
      </c>
      <c r="E862" s="29"/>
      <c r="F862" s="29"/>
      <c r="G862" s="243">
        <f>SUM(G859:G861)</f>
        <v>6326552.3499999996</v>
      </c>
      <c r="H862" s="29"/>
      <c r="I862" s="125"/>
      <c r="J862" s="44">
        <f>SUM(J859:J861)</f>
        <v>6543830.8799999999</v>
      </c>
    </row>
    <row r="863" spans="1:12" s="56" customFormat="1" ht="17.25" customHeight="1" x14ac:dyDescent="0.25">
      <c r="A863" s="379">
        <v>20</v>
      </c>
      <c r="B863" s="380" t="s">
        <v>86</v>
      </c>
      <c r="C863" s="185" t="s">
        <v>12</v>
      </c>
      <c r="D863" s="175">
        <v>1804349.8</v>
      </c>
      <c r="E863" s="172" t="s">
        <v>436</v>
      </c>
      <c r="F863" s="172" t="s">
        <v>359</v>
      </c>
      <c r="G863" s="233">
        <v>10987781.27</v>
      </c>
      <c r="H863" s="174">
        <v>42985</v>
      </c>
      <c r="I863" s="187">
        <v>42945</v>
      </c>
      <c r="J863" s="175">
        <v>1804349.8</v>
      </c>
      <c r="K863" s="7"/>
      <c r="L863" s="7"/>
    </row>
    <row r="864" spans="1:12" s="56" customFormat="1" ht="15.75" customHeight="1" x14ac:dyDescent="0.25">
      <c r="A864" s="383"/>
      <c r="B864" s="384"/>
      <c r="C864" s="230" t="s">
        <v>9</v>
      </c>
      <c r="D864" s="114">
        <v>979431.86</v>
      </c>
      <c r="E864" s="179"/>
      <c r="F864" s="179"/>
      <c r="G864" s="131"/>
      <c r="H864" s="179"/>
      <c r="I864" s="117">
        <v>42951</v>
      </c>
      <c r="J864" s="114">
        <v>979431.86</v>
      </c>
      <c r="K864" s="7"/>
      <c r="L864" s="7"/>
    </row>
    <row r="865" spans="1:12" s="56" customFormat="1" ht="17.25" customHeight="1" x14ac:dyDescent="0.25">
      <c r="A865" s="383"/>
      <c r="B865" s="384"/>
      <c r="C865" s="230" t="s">
        <v>10</v>
      </c>
      <c r="D865" s="114">
        <v>1211248.76</v>
      </c>
      <c r="E865" s="179"/>
      <c r="F865" s="179"/>
      <c r="G865" s="131"/>
      <c r="H865" s="179"/>
      <c r="I865" s="117">
        <v>42951</v>
      </c>
      <c r="J865" s="114">
        <v>1211248.76</v>
      </c>
      <c r="K865" s="7"/>
      <c r="L865" s="7"/>
    </row>
    <row r="866" spans="1:12" ht="17.25" customHeight="1" outlineLevel="1" x14ac:dyDescent="0.25">
      <c r="A866" s="385"/>
      <c r="B866" s="386"/>
      <c r="C866" s="235" t="s">
        <v>24</v>
      </c>
      <c r="D866" s="178">
        <v>7265107.7800000003</v>
      </c>
      <c r="E866" s="181"/>
      <c r="F866" s="181"/>
      <c r="G866" s="132"/>
      <c r="H866" s="181"/>
      <c r="I866" s="59">
        <v>42971</v>
      </c>
      <c r="J866" s="57">
        <v>7265107.7800000003</v>
      </c>
    </row>
    <row r="867" spans="1:12" ht="17.25" outlineLevel="1" thickBot="1" x14ac:dyDescent="0.3">
      <c r="A867" s="142" t="s">
        <v>27</v>
      </c>
      <c r="B867" s="143"/>
      <c r="C867" s="28"/>
      <c r="D867" s="21">
        <f>SUM(D863:D866)</f>
        <v>11260138.199999999</v>
      </c>
      <c r="E867" s="28"/>
      <c r="F867" s="28"/>
      <c r="G867" s="39">
        <f>SUM(G863:G866)</f>
        <v>10987781.27</v>
      </c>
      <c r="H867" s="28"/>
      <c r="I867" s="34"/>
      <c r="J867" s="21">
        <f>SUM(J863:J866)</f>
        <v>11260138.199999999</v>
      </c>
    </row>
    <row r="868" spans="1:12" s="56" customFormat="1" ht="35.25" customHeight="1" x14ac:dyDescent="0.25">
      <c r="A868" s="391">
        <v>21</v>
      </c>
      <c r="B868" s="376" t="s">
        <v>20</v>
      </c>
      <c r="C868" s="185" t="s">
        <v>24</v>
      </c>
      <c r="D868" s="175">
        <v>2991638.71</v>
      </c>
      <c r="E868" s="185" t="s">
        <v>437</v>
      </c>
      <c r="F868" s="185" t="s">
        <v>363</v>
      </c>
      <c r="G868" s="189">
        <v>3163302.96</v>
      </c>
      <c r="H868" s="187">
        <v>42965</v>
      </c>
      <c r="I868" s="187">
        <v>43013</v>
      </c>
      <c r="J868" s="175">
        <v>2991638.71</v>
      </c>
      <c r="K868" s="7"/>
      <c r="L868" s="7"/>
    </row>
    <row r="869" spans="1:12" ht="17.25" outlineLevel="1" thickBot="1" x14ac:dyDescent="0.3">
      <c r="A869" s="142" t="s">
        <v>27</v>
      </c>
      <c r="B869" s="143"/>
      <c r="C869" s="28"/>
      <c r="D869" s="44">
        <f>SUM(D868:D868)</f>
        <v>2991638.71</v>
      </c>
      <c r="E869" s="28"/>
      <c r="F869" s="28"/>
      <c r="G869" s="243">
        <f>SUM(G868:G868)</f>
        <v>3163302.96</v>
      </c>
      <c r="H869" s="28"/>
      <c r="I869" s="34"/>
      <c r="J869" s="44">
        <f>SUM(J868:J868)</f>
        <v>2991638.71</v>
      </c>
    </row>
    <row r="870" spans="1:12" s="56" customFormat="1" ht="35.25" customHeight="1" x14ac:dyDescent="0.25">
      <c r="A870" s="391">
        <v>22</v>
      </c>
      <c r="B870" s="376" t="s">
        <v>87</v>
      </c>
      <c r="C870" s="185" t="s">
        <v>24</v>
      </c>
      <c r="D870" s="175">
        <v>4592870.55</v>
      </c>
      <c r="E870" s="185" t="s">
        <v>437</v>
      </c>
      <c r="F870" s="185" t="s">
        <v>363</v>
      </c>
      <c r="G870" s="189">
        <v>4624817</v>
      </c>
      <c r="H870" s="187">
        <v>42965</v>
      </c>
      <c r="I870" s="187">
        <v>43028</v>
      </c>
      <c r="J870" s="175">
        <v>4592870.55</v>
      </c>
      <c r="K870" s="7"/>
      <c r="L870" s="7"/>
    </row>
    <row r="871" spans="1:12" ht="17.25" outlineLevel="1" thickBot="1" x14ac:dyDescent="0.3">
      <c r="A871" s="142" t="s">
        <v>27</v>
      </c>
      <c r="B871" s="143"/>
      <c r="C871" s="28"/>
      <c r="D871" s="44">
        <f>SUM(D870:D870)</f>
        <v>4592870.55</v>
      </c>
      <c r="E871" s="28"/>
      <c r="F871" s="28"/>
      <c r="G871" s="243">
        <f>SUM(G870:G870)</f>
        <v>4624817</v>
      </c>
      <c r="H871" s="28"/>
      <c r="I871" s="34"/>
      <c r="J871" s="44">
        <f>SUM(J870:J870)</f>
        <v>4592870.55</v>
      </c>
    </row>
    <row r="872" spans="1:12" s="56" customFormat="1" ht="42.75" customHeight="1" x14ac:dyDescent="0.25">
      <c r="A872" s="391">
        <v>23</v>
      </c>
      <c r="B872" s="376" t="s">
        <v>88</v>
      </c>
      <c r="C872" s="185" t="s">
        <v>24</v>
      </c>
      <c r="D872" s="175">
        <v>4534447.6000000006</v>
      </c>
      <c r="E872" s="185" t="s">
        <v>437</v>
      </c>
      <c r="F872" s="185" t="s">
        <v>363</v>
      </c>
      <c r="G872" s="189">
        <v>4611880.05</v>
      </c>
      <c r="H872" s="187">
        <v>42965</v>
      </c>
      <c r="I872" s="187">
        <v>43013</v>
      </c>
      <c r="J872" s="175">
        <v>4534447.6000000006</v>
      </c>
      <c r="K872" s="7"/>
      <c r="L872" s="7"/>
    </row>
    <row r="873" spans="1:12" ht="17.25" outlineLevel="1" thickBot="1" x14ac:dyDescent="0.3">
      <c r="A873" s="142" t="s">
        <v>27</v>
      </c>
      <c r="B873" s="143"/>
      <c r="C873" s="28"/>
      <c r="D873" s="21">
        <f>SUM(D872:D872)</f>
        <v>4534447.6000000006</v>
      </c>
      <c r="E873" s="28"/>
      <c r="F873" s="28"/>
      <c r="G873" s="39">
        <f>SUM(G872:G872)</f>
        <v>4611880.05</v>
      </c>
      <c r="H873" s="28"/>
      <c r="I873" s="34"/>
      <c r="J873" s="21">
        <f>SUM(J872:J872)</f>
        <v>4534447.6000000006</v>
      </c>
    </row>
    <row r="874" spans="1:12" s="56" customFormat="1" ht="50.25" customHeight="1" x14ac:dyDescent="0.25">
      <c r="A874" s="391">
        <v>24</v>
      </c>
      <c r="B874" s="374" t="s">
        <v>234</v>
      </c>
      <c r="C874" s="230" t="s">
        <v>23</v>
      </c>
      <c r="D874" s="114">
        <v>8990785.4900000002</v>
      </c>
      <c r="E874" s="38" t="s">
        <v>417</v>
      </c>
      <c r="F874" s="230" t="s">
        <v>403</v>
      </c>
      <c r="G874" s="270">
        <v>9034185.8100000005</v>
      </c>
      <c r="H874" s="117">
        <v>42991</v>
      </c>
      <c r="I874" s="117">
        <v>42991</v>
      </c>
      <c r="J874" s="114">
        <v>8990785.4900000002</v>
      </c>
      <c r="K874" s="7"/>
      <c r="L874" s="7"/>
    </row>
    <row r="875" spans="1:12" ht="17.25" outlineLevel="1" thickBot="1" x14ac:dyDescent="0.3">
      <c r="A875" s="142" t="s">
        <v>27</v>
      </c>
      <c r="B875" s="143"/>
      <c r="C875" s="28"/>
      <c r="D875" s="44">
        <f>SUM(D874:D874)</f>
        <v>8990785.4900000002</v>
      </c>
      <c r="E875" s="28"/>
      <c r="F875" s="28"/>
      <c r="G875" s="243">
        <f>SUM(G874:G874)</f>
        <v>9034185.8100000005</v>
      </c>
      <c r="H875" s="28"/>
      <c r="I875" s="34"/>
      <c r="J875" s="44">
        <f>SUM(J874:J874)</f>
        <v>8990785.4900000002</v>
      </c>
    </row>
    <row r="876" spans="1:12" s="56" customFormat="1" ht="51.75" customHeight="1" x14ac:dyDescent="0.25">
      <c r="A876" s="391">
        <v>25</v>
      </c>
      <c r="B876" s="376" t="s">
        <v>235</v>
      </c>
      <c r="C876" s="185" t="s">
        <v>24</v>
      </c>
      <c r="D876" s="175">
        <v>19025271.68</v>
      </c>
      <c r="E876" s="38" t="s">
        <v>417</v>
      </c>
      <c r="F876" s="185" t="s">
        <v>403</v>
      </c>
      <c r="G876" s="189">
        <v>18938530.710000001</v>
      </c>
      <c r="H876" s="187">
        <v>42991</v>
      </c>
      <c r="I876" s="187">
        <v>43038</v>
      </c>
      <c r="J876" s="175">
        <v>19025271.68</v>
      </c>
      <c r="K876" s="7"/>
      <c r="L876" s="7"/>
    </row>
    <row r="877" spans="1:12" ht="17.25" outlineLevel="1" thickBot="1" x14ac:dyDescent="0.3">
      <c r="A877" s="142" t="s">
        <v>27</v>
      </c>
      <c r="B877" s="143"/>
      <c r="C877" s="28"/>
      <c r="D877" s="44">
        <f>SUM(D876:D876)</f>
        <v>19025271.68</v>
      </c>
      <c r="E877" s="28"/>
      <c r="F877" s="28"/>
      <c r="G877" s="243">
        <f>SUM(G876:G876)</f>
        <v>18938530.710000001</v>
      </c>
      <c r="H877" s="28"/>
      <c r="I877" s="34"/>
      <c r="J877" s="44">
        <f>SUM(J876:J876)</f>
        <v>19025271.68</v>
      </c>
    </row>
    <row r="878" spans="1:12" s="56" customFormat="1" ht="54" customHeight="1" x14ac:dyDescent="0.25">
      <c r="A878" s="391">
        <v>26</v>
      </c>
      <c r="B878" s="389" t="s">
        <v>236</v>
      </c>
      <c r="C878" s="185" t="s">
        <v>24</v>
      </c>
      <c r="D878" s="175">
        <v>10726453.9</v>
      </c>
      <c r="E878" s="38" t="s">
        <v>417</v>
      </c>
      <c r="F878" s="185" t="s">
        <v>403</v>
      </c>
      <c r="G878" s="189">
        <v>10651179.58</v>
      </c>
      <c r="H878" s="187">
        <v>42991</v>
      </c>
      <c r="I878" s="187">
        <v>43039</v>
      </c>
      <c r="J878" s="175">
        <v>10726453.9</v>
      </c>
      <c r="K878" s="7"/>
      <c r="L878" s="7"/>
    </row>
    <row r="879" spans="1:12" ht="17.25" customHeight="1" outlineLevel="1" thickBot="1" x14ac:dyDescent="0.3">
      <c r="A879" s="146" t="s">
        <v>27</v>
      </c>
      <c r="B879" s="147"/>
      <c r="C879" s="28"/>
      <c r="D879" s="44">
        <f>SUM(D878:D878)</f>
        <v>10726453.9</v>
      </c>
      <c r="E879" s="28"/>
      <c r="F879" s="28"/>
      <c r="G879" s="21">
        <f>SUM(G878:G878)</f>
        <v>10651179.58</v>
      </c>
      <c r="H879" s="28"/>
      <c r="I879" s="34"/>
      <c r="J879" s="21">
        <f>SUM(J878:J878)</f>
        <v>10726453.9</v>
      </c>
    </row>
    <row r="880" spans="1:12" s="4" customFormat="1" ht="19.5" customHeight="1" outlineLevel="1" x14ac:dyDescent="0.25">
      <c r="A880" s="313" t="s">
        <v>164</v>
      </c>
      <c r="B880" s="314"/>
      <c r="C880" s="315"/>
      <c r="D880" s="287">
        <v>2200000</v>
      </c>
      <c r="E880" s="73"/>
      <c r="F880" s="72"/>
      <c r="G880" s="316">
        <v>0</v>
      </c>
      <c r="H880" s="74"/>
      <c r="I880" s="35"/>
      <c r="J880" s="287"/>
      <c r="K880" s="1"/>
      <c r="L880" s="1"/>
    </row>
    <row r="881" spans="1:10" s="71" customFormat="1" ht="33" customHeight="1" outlineLevel="1" x14ac:dyDescent="0.25">
      <c r="A881" s="105">
        <v>1</v>
      </c>
      <c r="B881" s="211" t="s">
        <v>680</v>
      </c>
      <c r="C881" s="38" t="s">
        <v>11</v>
      </c>
      <c r="D881" s="94"/>
      <c r="E881" s="133" t="s">
        <v>681</v>
      </c>
      <c r="F881" s="130" t="s">
        <v>422</v>
      </c>
      <c r="G881" s="94">
        <v>79894.991599999994</v>
      </c>
      <c r="H881" s="139">
        <v>43040</v>
      </c>
      <c r="I881" s="136"/>
      <c r="J881" s="94">
        <v>79894.991599999994</v>
      </c>
    </row>
    <row r="882" spans="1:10" s="71" customFormat="1" ht="33" customHeight="1" outlineLevel="1" x14ac:dyDescent="0.25">
      <c r="A882" s="105">
        <v>2</v>
      </c>
      <c r="B882" s="211" t="s">
        <v>674</v>
      </c>
      <c r="C882" s="38" t="s">
        <v>11</v>
      </c>
      <c r="D882" s="94"/>
      <c r="E882" s="134"/>
      <c r="F882" s="131"/>
      <c r="G882" s="94">
        <v>56872.955599999994</v>
      </c>
      <c r="H882" s="140"/>
      <c r="I882" s="137"/>
      <c r="J882" s="94">
        <v>56872.955599999994</v>
      </c>
    </row>
    <row r="883" spans="1:10" s="71" customFormat="1" ht="33" customHeight="1" outlineLevel="1" x14ac:dyDescent="0.25">
      <c r="A883" s="105">
        <v>3</v>
      </c>
      <c r="B883" s="211" t="s">
        <v>675</v>
      </c>
      <c r="C883" s="38" t="s">
        <v>11</v>
      </c>
      <c r="D883" s="94"/>
      <c r="E883" s="134"/>
      <c r="F883" s="131"/>
      <c r="G883" s="94">
        <v>264219.81799999997</v>
      </c>
      <c r="H883" s="140"/>
      <c r="I883" s="137"/>
      <c r="J883" s="94">
        <v>264219.81799999997</v>
      </c>
    </row>
    <row r="884" spans="1:10" s="71" customFormat="1" ht="33" customHeight="1" outlineLevel="1" x14ac:dyDescent="0.25">
      <c r="A884" s="105">
        <v>4</v>
      </c>
      <c r="B884" s="211" t="s">
        <v>676</v>
      </c>
      <c r="C884" s="38" t="s">
        <v>11</v>
      </c>
      <c r="D884" s="94"/>
      <c r="E884" s="134"/>
      <c r="F884" s="131"/>
      <c r="G884" s="94">
        <v>474726.00059999997</v>
      </c>
      <c r="H884" s="140"/>
      <c r="I884" s="137"/>
      <c r="J884" s="94">
        <v>474726.00059999997</v>
      </c>
    </row>
    <row r="885" spans="1:10" s="71" customFormat="1" ht="33" customHeight="1" outlineLevel="1" x14ac:dyDescent="0.25">
      <c r="A885" s="105">
        <v>5</v>
      </c>
      <c r="B885" s="211" t="s">
        <v>677</v>
      </c>
      <c r="C885" s="38" t="s">
        <v>11</v>
      </c>
      <c r="D885" s="94"/>
      <c r="E885" s="134"/>
      <c r="F885" s="131"/>
      <c r="G885" s="94">
        <v>153437.39419999998</v>
      </c>
      <c r="H885" s="140"/>
      <c r="I885" s="137"/>
      <c r="J885" s="94">
        <v>153437.39419999998</v>
      </c>
    </row>
    <row r="886" spans="1:10" s="71" customFormat="1" ht="33" customHeight="1" outlineLevel="1" x14ac:dyDescent="0.25">
      <c r="A886" s="105">
        <v>6</v>
      </c>
      <c r="B886" s="211" t="s">
        <v>83</v>
      </c>
      <c r="C886" s="38" t="s">
        <v>11</v>
      </c>
      <c r="D886" s="94"/>
      <c r="E886" s="134"/>
      <c r="F886" s="131"/>
      <c r="G886" s="94">
        <v>164901.92020000002</v>
      </c>
      <c r="H886" s="140"/>
      <c r="I886" s="137"/>
      <c r="J886" s="94">
        <v>164901.92020000002</v>
      </c>
    </row>
    <row r="887" spans="1:10" s="71" customFormat="1" ht="33" customHeight="1" outlineLevel="1" x14ac:dyDescent="0.25">
      <c r="A887" s="105">
        <v>7</v>
      </c>
      <c r="B887" s="211" t="s">
        <v>678</v>
      </c>
      <c r="C887" s="38" t="s">
        <v>11</v>
      </c>
      <c r="D887" s="94"/>
      <c r="E887" s="134"/>
      <c r="F887" s="131"/>
      <c r="G887" s="94">
        <v>148639.67939999999</v>
      </c>
      <c r="H887" s="140"/>
      <c r="I887" s="137"/>
      <c r="J887" s="94">
        <v>148639.67939999999</v>
      </c>
    </row>
    <row r="888" spans="1:10" s="71" customFormat="1" ht="33" customHeight="1" outlineLevel="1" x14ac:dyDescent="0.25">
      <c r="A888" s="105">
        <v>8</v>
      </c>
      <c r="B888" s="211" t="s">
        <v>236</v>
      </c>
      <c r="C888" s="38" t="s">
        <v>11</v>
      </c>
      <c r="D888" s="94"/>
      <c r="E888" s="134"/>
      <c r="F888" s="131"/>
      <c r="G888" s="94">
        <v>405539.43819999998</v>
      </c>
      <c r="H888" s="140"/>
      <c r="I888" s="137"/>
      <c r="J888" s="94">
        <v>405539.43819999998</v>
      </c>
    </row>
    <row r="889" spans="1:10" s="71" customFormat="1" ht="33" customHeight="1" outlineLevel="1" x14ac:dyDescent="0.25">
      <c r="A889" s="105">
        <v>9</v>
      </c>
      <c r="B889" s="211" t="s">
        <v>679</v>
      </c>
      <c r="C889" s="38" t="s">
        <v>11</v>
      </c>
      <c r="D889" s="94"/>
      <c r="E889" s="135"/>
      <c r="F889" s="132"/>
      <c r="G889" s="94">
        <v>94891.717799999999</v>
      </c>
      <c r="H889" s="141"/>
      <c r="I889" s="138"/>
      <c r="J889" s="94">
        <v>94891.717799999999</v>
      </c>
    </row>
    <row r="890" spans="1:10" s="71" customFormat="1" ht="19.5" customHeight="1" outlineLevel="1" x14ac:dyDescent="0.25">
      <c r="A890" s="105"/>
      <c r="B890" s="105"/>
      <c r="C890" s="105"/>
      <c r="D890" s="94"/>
      <c r="E890" s="75"/>
      <c r="F890" s="57"/>
      <c r="G890" s="94">
        <f>SUM(G880:G889)</f>
        <v>1843123.9155999999</v>
      </c>
      <c r="H890" s="59"/>
      <c r="I890" s="17"/>
      <c r="J890" s="94">
        <f>SUM(J881:J889)</f>
        <v>1843123.9155999999</v>
      </c>
    </row>
    <row r="891" spans="1:10" s="1" customFormat="1" ht="39" customHeight="1" outlineLevel="1" x14ac:dyDescent="0.25">
      <c r="A891" s="105">
        <v>1</v>
      </c>
      <c r="B891" s="211" t="s">
        <v>236</v>
      </c>
      <c r="C891" s="211" t="s">
        <v>770</v>
      </c>
      <c r="D891" s="178"/>
      <c r="E891" s="75" t="s">
        <v>831</v>
      </c>
      <c r="F891" s="130" t="s">
        <v>772</v>
      </c>
      <c r="G891" s="94">
        <v>20000</v>
      </c>
      <c r="H891" s="139" t="s">
        <v>827</v>
      </c>
      <c r="I891" s="17"/>
      <c r="J891" s="178">
        <v>20000</v>
      </c>
    </row>
    <row r="892" spans="1:10" s="1" customFormat="1" ht="41.25" customHeight="1" outlineLevel="1" x14ac:dyDescent="0.25">
      <c r="A892" s="105">
        <v>2</v>
      </c>
      <c r="B892" s="211" t="s">
        <v>83</v>
      </c>
      <c r="C892" s="211" t="s">
        <v>770</v>
      </c>
      <c r="D892" s="178"/>
      <c r="E892" s="75" t="s">
        <v>832</v>
      </c>
      <c r="F892" s="131"/>
      <c r="G892" s="94">
        <v>10000</v>
      </c>
      <c r="H892" s="140"/>
      <c r="I892" s="17"/>
      <c r="J892" s="178">
        <v>10000</v>
      </c>
    </row>
    <row r="893" spans="1:10" s="1" customFormat="1" ht="41.25" customHeight="1" outlineLevel="1" x14ac:dyDescent="0.25">
      <c r="A893" s="105">
        <v>3</v>
      </c>
      <c r="B893" s="211" t="s">
        <v>833</v>
      </c>
      <c r="C893" s="211" t="s">
        <v>770</v>
      </c>
      <c r="D893" s="178"/>
      <c r="E893" s="75" t="s">
        <v>834</v>
      </c>
      <c r="F893" s="131"/>
      <c r="G893" s="94">
        <v>10000</v>
      </c>
      <c r="H893" s="140"/>
      <c r="I893" s="17"/>
      <c r="J893" s="178">
        <v>10000</v>
      </c>
    </row>
    <row r="894" spans="1:10" s="1" customFormat="1" ht="41.25" customHeight="1" outlineLevel="1" x14ac:dyDescent="0.25">
      <c r="A894" s="105">
        <v>4</v>
      </c>
      <c r="B894" s="211" t="s">
        <v>678</v>
      </c>
      <c r="C894" s="211" t="s">
        <v>770</v>
      </c>
      <c r="D894" s="178"/>
      <c r="E894" s="75" t="s">
        <v>835</v>
      </c>
      <c r="F894" s="131"/>
      <c r="G894" s="94">
        <v>10000</v>
      </c>
      <c r="H894" s="140"/>
      <c r="I894" s="17"/>
      <c r="J894" s="178">
        <v>10000</v>
      </c>
    </row>
    <row r="895" spans="1:10" s="1" customFormat="1" ht="41.25" customHeight="1" outlineLevel="1" x14ac:dyDescent="0.25">
      <c r="A895" s="105">
        <v>5</v>
      </c>
      <c r="B895" s="211" t="s">
        <v>676</v>
      </c>
      <c r="C895" s="211" t="s">
        <v>770</v>
      </c>
      <c r="D895" s="178"/>
      <c r="E895" s="75" t="s">
        <v>836</v>
      </c>
      <c r="F895" s="132"/>
      <c r="G895" s="94">
        <v>20000</v>
      </c>
      <c r="H895" s="141"/>
      <c r="I895" s="17"/>
      <c r="J895" s="178">
        <v>20000</v>
      </c>
    </row>
    <row r="896" spans="1:10" s="1" customFormat="1" ht="41.25" customHeight="1" outlineLevel="1" x14ac:dyDescent="0.25">
      <c r="A896" s="105">
        <v>6</v>
      </c>
      <c r="B896" s="211" t="s">
        <v>680</v>
      </c>
      <c r="C896" s="211" t="s">
        <v>770</v>
      </c>
      <c r="D896" s="178"/>
      <c r="E896" s="75"/>
      <c r="F896" s="114"/>
      <c r="G896" s="94"/>
      <c r="H896" s="117"/>
      <c r="I896" s="17"/>
      <c r="J896" s="178">
        <v>10000</v>
      </c>
    </row>
    <row r="897" spans="1:12" s="1" customFormat="1" ht="41.25" customHeight="1" outlineLevel="1" x14ac:dyDescent="0.25">
      <c r="A897" s="105">
        <v>7</v>
      </c>
      <c r="B897" s="211" t="s">
        <v>674</v>
      </c>
      <c r="C897" s="211" t="s">
        <v>770</v>
      </c>
      <c r="D897" s="178"/>
      <c r="E897" s="75"/>
      <c r="F897" s="114"/>
      <c r="G897" s="94"/>
      <c r="H897" s="117"/>
      <c r="I897" s="17"/>
      <c r="J897" s="178">
        <v>10000</v>
      </c>
    </row>
    <row r="898" spans="1:12" s="1" customFormat="1" ht="41.25" customHeight="1" outlineLevel="1" x14ac:dyDescent="0.25">
      <c r="A898" s="105">
        <v>8</v>
      </c>
      <c r="B898" s="211" t="s">
        <v>675</v>
      </c>
      <c r="C898" s="211" t="s">
        <v>770</v>
      </c>
      <c r="D898" s="178"/>
      <c r="E898" s="75"/>
      <c r="F898" s="114"/>
      <c r="G898" s="94"/>
      <c r="H898" s="117"/>
      <c r="I898" s="17"/>
      <c r="J898" s="178">
        <v>20000</v>
      </c>
    </row>
    <row r="899" spans="1:12" s="1" customFormat="1" ht="41.25" customHeight="1" outlineLevel="1" x14ac:dyDescent="0.25">
      <c r="A899" s="105">
        <v>9</v>
      </c>
      <c r="B899" s="211" t="s">
        <v>677</v>
      </c>
      <c r="C899" s="211" t="s">
        <v>770</v>
      </c>
      <c r="D899" s="178"/>
      <c r="E899" s="75"/>
      <c r="F899" s="114"/>
      <c r="G899" s="94"/>
      <c r="H899" s="117"/>
      <c r="I899" s="17"/>
      <c r="J899" s="178">
        <v>20000</v>
      </c>
    </row>
    <row r="900" spans="1:12" s="1" customFormat="1" ht="39" customHeight="1" outlineLevel="1" x14ac:dyDescent="0.25">
      <c r="A900" s="105"/>
      <c r="B900" s="105" t="s">
        <v>771</v>
      </c>
      <c r="C900" s="105"/>
      <c r="D900" s="94">
        <v>1200000</v>
      </c>
      <c r="E900" s="75"/>
      <c r="F900" s="57"/>
      <c r="G900" s="94">
        <f>G891+G892+G893+G894+G895</f>
        <v>70000</v>
      </c>
      <c r="H900" s="59"/>
      <c r="I900" s="17"/>
      <c r="J900" s="94"/>
    </row>
    <row r="901" spans="1:12" ht="17.25" outlineLevel="1" thickBot="1" x14ac:dyDescent="0.3">
      <c r="A901" s="226" t="s">
        <v>28</v>
      </c>
      <c r="B901" s="227"/>
      <c r="C901" s="31"/>
      <c r="D901" s="236">
        <f>D807+D809+D811+D814+D820+D822+D825+D828+D830+D833+D838+D841+D843+D846+D848+D854+D856+D858+D862+D867+D869+D871+D873+D875+D877+D879+D880+D900</f>
        <v>255975129.91800001</v>
      </c>
      <c r="E901" s="236">
        <f>E807+E809+E811+E814+E820+E822+E825+E828+E830+E833+E838+E841+E843+E846+E848+E854+E856+E858+E862+E867+E869+E871+E873+E875+E877+E879+E880</f>
        <v>0</v>
      </c>
      <c r="F901" s="236">
        <f>F807+F809+F811+F814+F820+F822+F825+F828+F830+F833+F838+F841+F843+F846+F848+F854+F856+F858+F862+F867+F869+F871+F873+F875+F877+F879+F880</f>
        <v>0</v>
      </c>
      <c r="G901" s="236">
        <f>G807+G809+G811+G814+G820+G822+G825+G828+G830+G833+G838+G841+G843+G846+G848+G854+G856+G858+G862+G867+G869+G871+G873+G875+G877+G879+G880+G890+G900</f>
        <v>262769540.03128064</v>
      </c>
      <c r="H901" s="236">
        <f>H807+H809+H811+H814+H820+H822+H825+H828+H830+H833+H838+H841+H843+H846+H848+H854+H856+H858+H862+H867+H869+H871+H873+H875+H877+H879+H880</f>
        <v>0</v>
      </c>
      <c r="I901" s="236">
        <f>I807+I809+I811+I814+I820+I822+I825+I828+I830+I833+I838+I841+I843+I846+I848+I854+I856+I858+I862+I867+I869+I871+I873+I875+I877+I879+I880</f>
        <v>0</v>
      </c>
      <c r="J901" s="236">
        <f>J807+J809+J811+J814+J820+J822+J825+J828+J830+J833+J838+J841+J843+J846+J848+J854+J856+J858+J862+J867+J869+J871+J873+J875+J877+J879+J880+J890+J900</f>
        <v>252325020.05560002</v>
      </c>
    </row>
    <row r="902" spans="1:12" s="56" customFormat="1" ht="27.75" customHeight="1" thickBot="1" x14ac:dyDescent="0.3">
      <c r="A902" s="397" t="s">
        <v>46</v>
      </c>
      <c r="B902" s="398"/>
      <c r="C902" s="398"/>
      <c r="D902" s="398"/>
      <c r="E902" s="413"/>
      <c r="F902" s="398"/>
      <c r="G902" s="398"/>
      <c r="H902" s="398"/>
      <c r="I902" s="398"/>
      <c r="J902" s="398"/>
      <c r="K902" s="7"/>
      <c r="L902" s="7"/>
    </row>
    <row r="903" spans="1:12" s="56" customFormat="1" ht="38.25" customHeight="1" x14ac:dyDescent="0.25">
      <c r="A903" s="392">
        <v>1</v>
      </c>
      <c r="B903" s="170" t="s">
        <v>237</v>
      </c>
      <c r="C903" s="171" t="s">
        <v>23</v>
      </c>
      <c r="D903" s="171">
        <v>6889630.1699999999</v>
      </c>
      <c r="E903" s="38" t="s">
        <v>765</v>
      </c>
      <c r="F903" s="185" t="s">
        <v>766</v>
      </c>
      <c r="G903" s="186">
        <v>6889630.1699999999</v>
      </c>
      <c r="H903" s="187">
        <v>43081</v>
      </c>
      <c r="I903" s="187">
        <v>43098</v>
      </c>
      <c r="J903" s="175">
        <v>5853563.46</v>
      </c>
      <c r="K903" s="7"/>
      <c r="L903" s="7"/>
    </row>
    <row r="904" spans="1:12" ht="33" outlineLevel="1" x14ac:dyDescent="0.25">
      <c r="A904" s="394"/>
      <c r="B904" s="177"/>
      <c r="C904" s="235" t="s">
        <v>11</v>
      </c>
      <c r="D904" s="178">
        <v>72378.84</v>
      </c>
      <c r="E904" s="230" t="s">
        <v>516</v>
      </c>
      <c r="F904" s="38" t="s">
        <v>513</v>
      </c>
      <c r="G904" s="223">
        <v>72378.84</v>
      </c>
      <c r="H904" s="59">
        <v>42953</v>
      </c>
      <c r="I904" s="59">
        <v>42969</v>
      </c>
      <c r="J904" s="57">
        <v>72378.84</v>
      </c>
    </row>
    <row r="905" spans="1:12" ht="17.25" outlineLevel="1" thickBot="1" x14ac:dyDescent="0.3">
      <c r="A905" s="142" t="s">
        <v>27</v>
      </c>
      <c r="B905" s="143"/>
      <c r="C905" s="27"/>
      <c r="D905" s="55">
        <f>SUM(D903:D904)</f>
        <v>6962009.0099999998</v>
      </c>
      <c r="E905" s="28"/>
      <c r="F905" s="28"/>
      <c r="G905" s="19">
        <f>SUM(G903:G904)</f>
        <v>6962009.0099999998</v>
      </c>
      <c r="H905" s="28"/>
      <c r="I905" s="34"/>
      <c r="J905" s="55">
        <f>SUM(J903:J904)</f>
        <v>5925942.2999999998</v>
      </c>
    </row>
    <row r="906" spans="1:12" s="56" customFormat="1" ht="44.25" customHeight="1" x14ac:dyDescent="0.25">
      <c r="A906" s="392">
        <v>2</v>
      </c>
      <c r="B906" s="170" t="s">
        <v>102</v>
      </c>
      <c r="C906" s="171" t="s">
        <v>8</v>
      </c>
      <c r="D906" s="171">
        <v>9739144.3800000008</v>
      </c>
      <c r="E906" s="172" t="s">
        <v>506</v>
      </c>
      <c r="F906" s="172" t="s">
        <v>403</v>
      </c>
      <c r="G906" s="190">
        <v>12174832.74</v>
      </c>
      <c r="H906" s="414">
        <v>43005</v>
      </c>
      <c r="I906" s="414">
        <v>42985</v>
      </c>
      <c r="J906" s="114">
        <v>9739144.3800000008</v>
      </c>
      <c r="K906" s="7"/>
      <c r="L906" s="7"/>
    </row>
    <row r="907" spans="1:12" s="56" customFormat="1" ht="16.5" x14ac:dyDescent="0.25">
      <c r="A907" s="385"/>
      <c r="B907" s="192"/>
      <c r="C907" s="193" t="s">
        <v>9</v>
      </c>
      <c r="D907" s="193">
        <v>1327512.1100000001</v>
      </c>
      <c r="E907" s="179"/>
      <c r="F907" s="179"/>
      <c r="G907" s="180"/>
      <c r="H907" s="415"/>
      <c r="I907" s="415"/>
      <c r="J907" s="114">
        <v>1327512.1100000001</v>
      </c>
      <c r="K907" s="7"/>
      <c r="L907" s="7"/>
    </row>
    <row r="908" spans="1:12" s="56" customFormat="1" ht="16.5" x14ac:dyDescent="0.25">
      <c r="A908" s="385"/>
      <c r="B908" s="192"/>
      <c r="C908" s="193" t="s">
        <v>10</v>
      </c>
      <c r="D908" s="193">
        <v>851221.43</v>
      </c>
      <c r="E908" s="179"/>
      <c r="F908" s="181"/>
      <c r="G908" s="182"/>
      <c r="H908" s="416"/>
      <c r="I908" s="416"/>
      <c r="J908" s="114">
        <v>851221.43</v>
      </c>
      <c r="K908" s="7"/>
      <c r="L908" s="7"/>
    </row>
    <row r="909" spans="1:12" s="56" customFormat="1" ht="33" x14ac:dyDescent="0.25">
      <c r="A909" s="385"/>
      <c r="B909" s="192"/>
      <c r="C909" s="193" t="s">
        <v>23</v>
      </c>
      <c r="D909" s="193">
        <v>6612552.2350000003</v>
      </c>
      <c r="E909" s="38" t="s">
        <v>765</v>
      </c>
      <c r="F909" s="230" t="s">
        <v>766</v>
      </c>
      <c r="G909" s="411">
        <v>6612552.0999999996</v>
      </c>
      <c r="H909" s="117">
        <v>43081</v>
      </c>
      <c r="I909" s="117">
        <v>43129</v>
      </c>
      <c r="J909" s="114">
        <v>5616975.8200000003</v>
      </c>
      <c r="K909" s="7"/>
      <c r="L909" s="7"/>
    </row>
    <row r="910" spans="1:12" ht="36" customHeight="1" outlineLevel="1" x14ac:dyDescent="0.25">
      <c r="A910" s="394"/>
      <c r="B910" s="177"/>
      <c r="C910" s="235" t="s">
        <v>11</v>
      </c>
      <c r="D910" s="178">
        <v>77839.88</v>
      </c>
      <c r="E910" s="38" t="s">
        <v>516</v>
      </c>
      <c r="F910" s="38" t="s">
        <v>513</v>
      </c>
      <c r="G910" s="223">
        <v>77839.88</v>
      </c>
      <c r="H910" s="59">
        <v>42953</v>
      </c>
      <c r="I910" s="59">
        <v>42969</v>
      </c>
      <c r="J910" s="57">
        <v>77839.88</v>
      </c>
    </row>
    <row r="911" spans="1:12" ht="17.25" outlineLevel="1" thickBot="1" x14ac:dyDescent="0.3">
      <c r="A911" s="142" t="s">
        <v>27</v>
      </c>
      <c r="B911" s="143"/>
      <c r="C911" s="27"/>
      <c r="D911" s="55">
        <f>SUM(D906:D910)</f>
        <v>18608270.035</v>
      </c>
      <c r="E911" s="28"/>
      <c r="F911" s="28"/>
      <c r="G911" s="19">
        <f>SUM(G906:G910)</f>
        <v>18865224.719999999</v>
      </c>
      <c r="H911" s="28"/>
      <c r="I911" s="34"/>
      <c r="J911" s="55">
        <f>SUM(J906:J910)</f>
        <v>17612693.620000001</v>
      </c>
    </row>
    <row r="912" spans="1:12" s="56" customFormat="1" ht="15.75" customHeight="1" x14ac:dyDescent="0.25">
      <c r="A912" s="392">
        <v>3</v>
      </c>
      <c r="B912" s="170" t="s">
        <v>103</v>
      </c>
      <c r="C912" s="171" t="s">
        <v>12</v>
      </c>
      <c r="D912" s="171">
        <v>1733184.74</v>
      </c>
      <c r="E912" s="172" t="s">
        <v>507</v>
      </c>
      <c r="F912" s="172" t="s">
        <v>358</v>
      </c>
      <c r="G912" s="190">
        <v>21134925.870000001</v>
      </c>
      <c r="H912" s="174">
        <v>43013</v>
      </c>
      <c r="I912" s="174">
        <v>43014</v>
      </c>
      <c r="J912" s="175">
        <v>1733184.74</v>
      </c>
      <c r="K912" s="7"/>
      <c r="L912" s="7"/>
    </row>
    <row r="913" spans="1:12" ht="19.5" customHeight="1" outlineLevel="1" x14ac:dyDescent="0.25">
      <c r="A913" s="394"/>
      <c r="B913" s="177"/>
      <c r="C913" s="178" t="s">
        <v>8</v>
      </c>
      <c r="D913" s="178">
        <v>6238760.4199999999</v>
      </c>
      <c r="E913" s="179"/>
      <c r="F913" s="179"/>
      <c r="G913" s="180"/>
      <c r="H913" s="140"/>
      <c r="I913" s="137"/>
      <c r="J913" s="57">
        <v>6238760.4199999999</v>
      </c>
    </row>
    <row r="914" spans="1:12" ht="19.5" customHeight="1" outlineLevel="1" x14ac:dyDescent="0.25">
      <c r="A914" s="394"/>
      <c r="B914" s="177"/>
      <c r="C914" s="178" t="s">
        <v>9</v>
      </c>
      <c r="D914" s="178">
        <v>963392.12</v>
      </c>
      <c r="E914" s="179"/>
      <c r="F914" s="179"/>
      <c r="G914" s="180"/>
      <c r="H914" s="140"/>
      <c r="I914" s="137"/>
      <c r="J914" s="57">
        <v>963392.12</v>
      </c>
    </row>
    <row r="915" spans="1:12" ht="16.5" outlineLevel="1" x14ac:dyDescent="0.25">
      <c r="A915" s="394"/>
      <c r="B915" s="177"/>
      <c r="C915" s="178" t="s">
        <v>10</v>
      </c>
      <c r="D915" s="178">
        <v>764067.05</v>
      </c>
      <c r="E915" s="179"/>
      <c r="F915" s="179"/>
      <c r="G915" s="180"/>
      <c r="H915" s="140"/>
      <c r="I915" s="138"/>
      <c r="J915" s="57">
        <v>764067.05</v>
      </c>
    </row>
    <row r="916" spans="1:12" ht="16.5" outlineLevel="1" x14ac:dyDescent="0.25">
      <c r="A916" s="394"/>
      <c r="B916" s="177"/>
      <c r="C916" s="178" t="s">
        <v>24</v>
      </c>
      <c r="D916" s="178">
        <v>10442948.08</v>
      </c>
      <c r="E916" s="181"/>
      <c r="F916" s="181"/>
      <c r="G916" s="182"/>
      <c r="H916" s="141"/>
      <c r="I916" s="59">
        <v>43073</v>
      </c>
      <c r="J916" s="57">
        <v>10442948.08</v>
      </c>
    </row>
    <row r="917" spans="1:12" ht="17.25" outlineLevel="1" thickBot="1" x14ac:dyDescent="0.3">
      <c r="A917" s="142" t="s">
        <v>27</v>
      </c>
      <c r="B917" s="143"/>
      <c r="C917" s="27"/>
      <c r="D917" s="55">
        <f>SUM(D912:D916)</f>
        <v>20142352.41</v>
      </c>
      <c r="E917" s="28"/>
      <c r="F917" s="28"/>
      <c r="G917" s="19">
        <f>SUM(G912:G916)</f>
        <v>21134925.870000001</v>
      </c>
      <c r="H917" s="28"/>
      <c r="I917" s="34"/>
      <c r="J917" s="55">
        <f>SUM(J912:J916)</f>
        <v>20142352.41</v>
      </c>
    </row>
    <row r="918" spans="1:12" s="56" customFormat="1" ht="16.5" customHeight="1" x14ac:dyDescent="0.25">
      <c r="A918" s="392">
        <v>4</v>
      </c>
      <c r="B918" s="170" t="s">
        <v>104</v>
      </c>
      <c r="C918" s="171" t="s">
        <v>12</v>
      </c>
      <c r="D918" s="171">
        <v>1722410.6</v>
      </c>
      <c r="E918" s="172" t="s">
        <v>507</v>
      </c>
      <c r="F918" s="172" t="s">
        <v>358</v>
      </c>
      <c r="G918" s="190">
        <v>21081321.379999999</v>
      </c>
      <c r="H918" s="174">
        <v>43013</v>
      </c>
      <c r="I918" s="174">
        <v>43014</v>
      </c>
      <c r="J918" s="175">
        <v>1722410.6</v>
      </c>
      <c r="K918" s="7"/>
      <c r="L918" s="7"/>
    </row>
    <row r="919" spans="1:12" s="56" customFormat="1" ht="16.5" x14ac:dyDescent="0.25">
      <c r="A919" s="385"/>
      <c r="B919" s="192"/>
      <c r="C919" s="178" t="s">
        <v>8</v>
      </c>
      <c r="D919" s="193">
        <v>6104342.6500000004</v>
      </c>
      <c r="E919" s="179"/>
      <c r="F919" s="179"/>
      <c r="G919" s="180"/>
      <c r="H919" s="140"/>
      <c r="I919" s="137"/>
      <c r="J919" s="114">
        <v>6104342.6500000004</v>
      </c>
      <c r="K919" s="7"/>
      <c r="L919" s="7"/>
    </row>
    <row r="920" spans="1:12" s="56" customFormat="1" ht="16.5" x14ac:dyDescent="0.25">
      <c r="A920" s="385"/>
      <c r="B920" s="192"/>
      <c r="C920" s="178" t="s">
        <v>9</v>
      </c>
      <c r="D920" s="193">
        <v>908847.92</v>
      </c>
      <c r="E920" s="179"/>
      <c r="F920" s="179"/>
      <c r="G920" s="180"/>
      <c r="H920" s="140"/>
      <c r="I920" s="137"/>
      <c r="J920" s="114">
        <v>908847.92</v>
      </c>
      <c r="K920" s="7"/>
      <c r="L920" s="7"/>
    </row>
    <row r="921" spans="1:12" s="56" customFormat="1" ht="16.5" x14ac:dyDescent="0.25">
      <c r="A921" s="385"/>
      <c r="B921" s="192"/>
      <c r="C921" s="178" t="s">
        <v>10</v>
      </c>
      <c r="D921" s="193">
        <v>823940.9</v>
      </c>
      <c r="E921" s="179"/>
      <c r="F921" s="179"/>
      <c r="G921" s="180"/>
      <c r="H921" s="140"/>
      <c r="I921" s="138"/>
      <c r="J921" s="114">
        <v>823940.9</v>
      </c>
      <c r="K921" s="7"/>
      <c r="L921" s="7"/>
    </row>
    <row r="922" spans="1:12" ht="30.75" customHeight="1" outlineLevel="1" x14ac:dyDescent="0.25">
      <c r="A922" s="394"/>
      <c r="B922" s="177"/>
      <c r="C922" s="178" t="s">
        <v>24</v>
      </c>
      <c r="D922" s="178">
        <v>10299928.279999999</v>
      </c>
      <c r="E922" s="181"/>
      <c r="F922" s="181"/>
      <c r="G922" s="182"/>
      <c r="H922" s="141"/>
      <c r="I922" s="59">
        <v>43076</v>
      </c>
      <c r="J922" s="57">
        <v>10299928.279999999</v>
      </c>
    </row>
    <row r="923" spans="1:12" ht="17.25" outlineLevel="1" thickBot="1" x14ac:dyDescent="0.3">
      <c r="A923" s="144" t="s">
        <v>27</v>
      </c>
      <c r="B923" s="145"/>
      <c r="C923" s="281"/>
      <c r="D923" s="55">
        <f>SUM(D918:D922)</f>
        <v>19859470.350000001</v>
      </c>
      <c r="E923" s="29"/>
      <c r="F923" s="28"/>
      <c r="G923" s="19">
        <f>SUM(G918:G922)</f>
        <v>21081321.379999999</v>
      </c>
      <c r="H923" s="29"/>
      <c r="I923" s="125"/>
      <c r="J923" s="55">
        <f>SUM(J918:J922)</f>
        <v>19859470.350000001</v>
      </c>
    </row>
    <row r="924" spans="1:12" s="56" customFormat="1" ht="16.5" x14ac:dyDescent="0.25">
      <c r="A924" s="392">
        <v>5</v>
      </c>
      <c r="B924" s="393" t="s">
        <v>22</v>
      </c>
      <c r="C924" s="377" t="s">
        <v>9</v>
      </c>
      <c r="D924" s="171">
        <v>1189032.52</v>
      </c>
      <c r="E924" s="172" t="s">
        <v>508</v>
      </c>
      <c r="F924" s="230" t="s">
        <v>403</v>
      </c>
      <c r="G924" s="417">
        <v>1294937.77</v>
      </c>
      <c r="H924" s="187">
        <v>42992</v>
      </c>
      <c r="I924" s="187">
        <v>42992</v>
      </c>
      <c r="J924" s="175">
        <v>1189032.52</v>
      </c>
      <c r="K924" s="7"/>
      <c r="L924" s="7"/>
    </row>
    <row r="925" spans="1:12" ht="16.5" outlineLevel="1" x14ac:dyDescent="0.25">
      <c r="A925" s="394"/>
      <c r="B925" s="395"/>
      <c r="C925" s="235" t="s">
        <v>11</v>
      </c>
      <c r="D925" s="178"/>
      <c r="E925" s="181"/>
      <c r="F925" s="64"/>
      <c r="G925" s="223"/>
      <c r="H925" s="59"/>
      <c r="I925" s="59"/>
      <c r="J925" s="57"/>
    </row>
    <row r="926" spans="1:12" ht="17.25" outlineLevel="1" thickBot="1" x14ac:dyDescent="0.3">
      <c r="A926" s="142" t="s">
        <v>27</v>
      </c>
      <c r="B926" s="143"/>
      <c r="C926" s="60"/>
      <c r="D926" s="55">
        <f>SUM(D924:D925)</f>
        <v>1189032.52</v>
      </c>
      <c r="E926" s="28"/>
      <c r="F926" s="28"/>
      <c r="G926" s="19">
        <f>SUM(G924:G925)</f>
        <v>1294937.77</v>
      </c>
      <c r="H926" s="28"/>
      <c r="I926" s="34"/>
      <c r="J926" s="55">
        <f>SUM(J924:J925)</f>
        <v>1189032.52</v>
      </c>
    </row>
    <row r="927" spans="1:12" s="56" customFormat="1" ht="16.5" x14ac:dyDescent="0.25">
      <c r="A927" s="392">
        <v>6</v>
      </c>
      <c r="B927" s="393" t="s">
        <v>26</v>
      </c>
      <c r="C927" s="377" t="s">
        <v>9</v>
      </c>
      <c r="D927" s="171">
        <v>1260182.18</v>
      </c>
      <c r="E927" s="172" t="s">
        <v>507</v>
      </c>
      <c r="F927" s="172" t="s">
        <v>358</v>
      </c>
      <c r="G927" s="190">
        <v>12756060.949999999</v>
      </c>
      <c r="H927" s="174">
        <v>43028</v>
      </c>
      <c r="I927" s="187">
        <v>43073</v>
      </c>
      <c r="J927" s="175">
        <v>1260182.18</v>
      </c>
      <c r="K927" s="7"/>
      <c r="L927" s="7"/>
    </row>
    <row r="928" spans="1:12" ht="16.5" outlineLevel="1" x14ac:dyDescent="0.25">
      <c r="A928" s="394"/>
      <c r="B928" s="395"/>
      <c r="C928" s="235" t="s">
        <v>24</v>
      </c>
      <c r="D928" s="178">
        <v>10137692.699999999</v>
      </c>
      <c r="E928" s="181"/>
      <c r="F928" s="181"/>
      <c r="G928" s="182"/>
      <c r="H928" s="141"/>
      <c r="I928" s="59">
        <v>43073</v>
      </c>
      <c r="J928" s="57">
        <v>10137692.699999999</v>
      </c>
    </row>
    <row r="929" spans="1:12" ht="17.25" outlineLevel="1" thickBot="1" x14ac:dyDescent="0.3">
      <c r="A929" s="142" t="s">
        <v>27</v>
      </c>
      <c r="B929" s="143"/>
      <c r="C929" s="60"/>
      <c r="D929" s="55">
        <f>SUM(D927:D928)</f>
        <v>11397874.879999999</v>
      </c>
      <c r="E929" s="28"/>
      <c r="F929" s="28"/>
      <c r="G929" s="19">
        <f>SUM(G927:G928)</f>
        <v>12756060.949999999</v>
      </c>
      <c r="H929" s="28"/>
      <c r="I929" s="34"/>
      <c r="J929" s="55">
        <f>SUM(J927:J928)</f>
        <v>11397874.879999999</v>
      </c>
    </row>
    <row r="930" spans="1:12" s="56" customFormat="1" ht="18" customHeight="1" x14ac:dyDescent="0.25">
      <c r="A930" s="392">
        <v>7</v>
      </c>
      <c r="B930" s="393" t="s">
        <v>5</v>
      </c>
      <c r="C930" s="171" t="s">
        <v>12</v>
      </c>
      <c r="D930" s="171">
        <v>372055.35</v>
      </c>
      <c r="E930" s="172" t="s">
        <v>508</v>
      </c>
      <c r="F930" s="418" t="s">
        <v>403</v>
      </c>
      <c r="G930" s="190">
        <v>2077280.27</v>
      </c>
      <c r="H930" s="174">
        <v>42995</v>
      </c>
      <c r="I930" s="174">
        <v>42985</v>
      </c>
      <c r="J930" s="175">
        <v>372055.35</v>
      </c>
      <c r="K930" s="7"/>
      <c r="L930" s="7"/>
    </row>
    <row r="931" spans="1:12" s="56" customFormat="1" ht="16.5" x14ac:dyDescent="0.25">
      <c r="A931" s="385"/>
      <c r="B931" s="386"/>
      <c r="C931" s="178" t="s">
        <v>8</v>
      </c>
      <c r="D931" s="193">
        <v>1208280.94</v>
      </c>
      <c r="E931" s="179"/>
      <c r="F931" s="419"/>
      <c r="G931" s="180"/>
      <c r="H931" s="140"/>
      <c r="I931" s="140"/>
      <c r="J931" s="114">
        <v>1208280.94</v>
      </c>
      <c r="K931" s="7"/>
      <c r="L931" s="7"/>
    </row>
    <row r="932" spans="1:12" s="56" customFormat="1" ht="16.5" x14ac:dyDescent="0.25">
      <c r="A932" s="385"/>
      <c r="B932" s="386"/>
      <c r="C932" s="178" t="s">
        <v>9</v>
      </c>
      <c r="D932" s="193">
        <v>178835.07</v>
      </c>
      <c r="E932" s="179"/>
      <c r="F932" s="419"/>
      <c r="G932" s="180"/>
      <c r="H932" s="140"/>
      <c r="I932" s="140"/>
      <c r="J932" s="114">
        <v>178835.07</v>
      </c>
      <c r="K932" s="7"/>
      <c r="L932" s="7"/>
    </row>
    <row r="933" spans="1:12" s="56" customFormat="1" ht="18" customHeight="1" outlineLevel="1" x14ac:dyDescent="0.25">
      <c r="A933" s="394"/>
      <c r="B933" s="395"/>
      <c r="C933" s="178" t="s">
        <v>10</v>
      </c>
      <c r="D933" s="178">
        <v>335862.03</v>
      </c>
      <c r="E933" s="181"/>
      <c r="F933" s="419"/>
      <c r="G933" s="182"/>
      <c r="H933" s="141"/>
      <c r="I933" s="141"/>
      <c r="J933" s="57">
        <v>335862.03</v>
      </c>
      <c r="K933" s="7"/>
      <c r="L933" s="7"/>
    </row>
    <row r="934" spans="1:12" ht="17.25" outlineLevel="1" thickBot="1" x14ac:dyDescent="0.3">
      <c r="A934" s="144" t="s">
        <v>27</v>
      </c>
      <c r="B934" s="145"/>
      <c r="C934" s="339"/>
      <c r="D934" s="55">
        <f>SUM(D930:D933)</f>
        <v>2095033.3900000001</v>
      </c>
      <c r="E934" s="29"/>
      <c r="F934" s="29"/>
      <c r="G934" s="19">
        <f>SUM(G930:G933)</f>
        <v>2077280.27</v>
      </c>
      <c r="H934" s="29"/>
      <c r="I934" s="125"/>
      <c r="J934" s="55">
        <f>SUM(J930:J933)</f>
        <v>2095033.3900000001</v>
      </c>
    </row>
    <row r="935" spans="1:12" s="56" customFormat="1" ht="18" customHeight="1" x14ac:dyDescent="0.25">
      <c r="A935" s="392">
        <v>8</v>
      </c>
      <c r="B935" s="393" t="s">
        <v>6</v>
      </c>
      <c r="C935" s="171" t="s">
        <v>12</v>
      </c>
      <c r="D935" s="171">
        <v>372055.35</v>
      </c>
      <c r="E935" s="172" t="s">
        <v>508</v>
      </c>
      <c r="F935" s="172" t="s">
        <v>403</v>
      </c>
      <c r="G935" s="190">
        <v>2077280.27</v>
      </c>
      <c r="H935" s="174">
        <v>42995</v>
      </c>
      <c r="I935" s="174">
        <v>42985</v>
      </c>
      <c r="J935" s="175">
        <v>372055.35</v>
      </c>
      <c r="K935" s="7"/>
      <c r="L935" s="7"/>
    </row>
    <row r="936" spans="1:12" s="56" customFormat="1" ht="16.5" x14ac:dyDescent="0.25">
      <c r="A936" s="385"/>
      <c r="B936" s="386"/>
      <c r="C936" s="178" t="s">
        <v>8</v>
      </c>
      <c r="D936" s="193">
        <v>1208280.94</v>
      </c>
      <c r="E936" s="179"/>
      <c r="F936" s="179"/>
      <c r="G936" s="180"/>
      <c r="H936" s="140"/>
      <c r="I936" s="140"/>
      <c r="J936" s="114">
        <v>1208280.94</v>
      </c>
      <c r="K936" s="7"/>
      <c r="L936" s="7"/>
    </row>
    <row r="937" spans="1:12" s="56" customFormat="1" ht="16.5" x14ac:dyDescent="0.25">
      <c r="A937" s="385"/>
      <c r="B937" s="386"/>
      <c r="C937" s="178" t="s">
        <v>9</v>
      </c>
      <c r="D937" s="193">
        <v>178835.07</v>
      </c>
      <c r="E937" s="179"/>
      <c r="F937" s="179"/>
      <c r="G937" s="180"/>
      <c r="H937" s="140"/>
      <c r="I937" s="140"/>
      <c r="J937" s="114">
        <v>178835.07</v>
      </c>
      <c r="K937" s="7"/>
      <c r="L937" s="7"/>
    </row>
    <row r="938" spans="1:12" ht="18" customHeight="1" outlineLevel="1" x14ac:dyDescent="0.25">
      <c r="A938" s="394"/>
      <c r="B938" s="395"/>
      <c r="C938" s="178" t="s">
        <v>10</v>
      </c>
      <c r="D938" s="178">
        <v>335862.03</v>
      </c>
      <c r="E938" s="181"/>
      <c r="F938" s="181"/>
      <c r="G938" s="182"/>
      <c r="H938" s="141"/>
      <c r="I938" s="141"/>
      <c r="J938" s="57">
        <v>335862.03</v>
      </c>
    </row>
    <row r="939" spans="1:12" ht="17.25" outlineLevel="1" thickBot="1" x14ac:dyDescent="0.3">
      <c r="A939" s="142" t="s">
        <v>27</v>
      </c>
      <c r="B939" s="143"/>
      <c r="C939" s="60"/>
      <c r="D939" s="55">
        <f>SUM(D935:D938)</f>
        <v>2095033.3900000001</v>
      </c>
      <c r="E939" s="28"/>
      <c r="F939" s="28"/>
      <c r="G939" s="19">
        <f>SUM(G935:G938)</f>
        <v>2077280.27</v>
      </c>
      <c r="H939" s="28"/>
      <c r="I939" s="34"/>
      <c r="J939" s="55">
        <f>SUM(J935:J938)</f>
        <v>2095033.3900000001</v>
      </c>
    </row>
    <row r="940" spans="1:12" ht="18" customHeight="1" outlineLevel="1" x14ac:dyDescent="0.25">
      <c r="A940" s="379">
        <v>9</v>
      </c>
      <c r="B940" s="380" t="s">
        <v>7</v>
      </c>
      <c r="C940" s="171" t="s">
        <v>12</v>
      </c>
      <c r="D940" s="178">
        <v>372055.35</v>
      </c>
      <c r="E940" s="233" t="s">
        <v>508</v>
      </c>
      <c r="F940" s="172" t="s">
        <v>403</v>
      </c>
      <c r="G940" s="190">
        <v>2077280.27</v>
      </c>
      <c r="H940" s="174">
        <v>42995</v>
      </c>
      <c r="I940" s="174">
        <v>42985</v>
      </c>
      <c r="J940" s="57">
        <v>372055.35</v>
      </c>
    </row>
    <row r="941" spans="1:12" ht="16.5" outlineLevel="1" x14ac:dyDescent="0.25">
      <c r="A941" s="383"/>
      <c r="B941" s="384"/>
      <c r="C941" s="178" t="s">
        <v>8</v>
      </c>
      <c r="D941" s="281">
        <v>1208280.94</v>
      </c>
      <c r="E941" s="131"/>
      <c r="F941" s="179"/>
      <c r="G941" s="180"/>
      <c r="H941" s="140"/>
      <c r="I941" s="140"/>
      <c r="J941" s="112">
        <v>1208280.94</v>
      </c>
    </row>
    <row r="942" spans="1:12" ht="16.5" outlineLevel="1" x14ac:dyDescent="0.25">
      <c r="A942" s="383"/>
      <c r="B942" s="384"/>
      <c r="C942" s="178" t="s">
        <v>9</v>
      </c>
      <c r="D942" s="281">
        <v>178835.07</v>
      </c>
      <c r="E942" s="131"/>
      <c r="F942" s="179"/>
      <c r="G942" s="180"/>
      <c r="H942" s="140"/>
      <c r="I942" s="140"/>
      <c r="J942" s="112">
        <v>178835.07</v>
      </c>
    </row>
    <row r="943" spans="1:12" ht="16.5" outlineLevel="1" x14ac:dyDescent="0.25">
      <c r="A943" s="385"/>
      <c r="B943" s="386"/>
      <c r="C943" s="178" t="s">
        <v>10</v>
      </c>
      <c r="D943" s="281">
        <v>308073.03000000003</v>
      </c>
      <c r="E943" s="132"/>
      <c r="F943" s="181"/>
      <c r="G943" s="182"/>
      <c r="H943" s="141"/>
      <c r="I943" s="141"/>
      <c r="J943" s="112">
        <v>308073.03000000003</v>
      </c>
    </row>
    <row r="944" spans="1:12" ht="17.25" outlineLevel="1" thickBot="1" x14ac:dyDescent="0.3">
      <c r="A944" s="142" t="s">
        <v>27</v>
      </c>
      <c r="B944" s="143"/>
      <c r="C944" s="60"/>
      <c r="D944" s="55">
        <f>SUM(D940:D943)</f>
        <v>2067244.3900000001</v>
      </c>
      <c r="E944" s="28"/>
      <c r="F944" s="28"/>
      <c r="G944" s="19">
        <f>SUM(G940:G940)</f>
        <v>2077280.27</v>
      </c>
      <c r="H944" s="28"/>
      <c r="I944" s="34"/>
      <c r="J944" s="55">
        <f>SUM(J940:J943)</f>
        <v>2067244.3900000001</v>
      </c>
    </row>
    <row r="945" spans="1:12" s="1" customFormat="1" ht="19.5" customHeight="1" outlineLevel="1" x14ac:dyDescent="0.25">
      <c r="A945" s="420"/>
      <c r="B945" s="421" t="s">
        <v>164</v>
      </c>
      <c r="C945" s="421"/>
      <c r="D945" s="107">
        <v>1000000</v>
      </c>
      <c r="E945" s="120"/>
      <c r="F945" s="114"/>
      <c r="G945" s="107"/>
      <c r="H945" s="49"/>
      <c r="I945" s="127"/>
      <c r="J945" s="107"/>
    </row>
    <row r="946" spans="1:12" s="85" customFormat="1" ht="19.5" customHeight="1" outlineLevel="1" x14ac:dyDescent="0.25">
      <c r="A946" s="89">
        <v>1</v>
      </c>
      <c r="B946" s="89" t="s">
        <v>667</v>
      </c>
      <c r="C946" s="38" t="s">
        <v>11</v>
      </c>
      <c r="D946" s="91"/>
      <c r="E946" s="133" t="s">
        <v>673</v>
      </c>
      <c r="F946" s="130" t="s">
        <v>593</v>
      </c>
      <c r="G946" s="94">
        <v>138252.34</v>
      </c>
      <c r="H946" s="139">
        <v>43060</v>
      </c>
      <c r="I946" s="136"/>
      <c r="J946" s="91"/>
    </row>
    <row r="947" spans="1:12" s="85" customFormat="1" ht="19.5" customHeight="1" outlineLevel="1" x14ac:dyDescent="0.25">
      <c r="A947" s="89">
        <v>2</v>
      </c>
      <c r="B947" s="89" t="s">
        <v>668</v>
      </c>
      <c r="C947" s="38" t="s">
        <v>11</v>
      </c>
      <c r="D947" s="91"/>
      <c r="E947" s="134"/>
      <c r="F947" s="131"/>
      <c r="G947" s="94">
        <v>344446.71999999997</v>
      </c>
      <c r="H947" s="140"/>
      <c r="I947" s="137"/>
      <c r="J947" s="91"/>
    </row>
    <row r="948" spans="1:12" s="85" customFormat="1" ht="33.75" customHeight="1" outlineLevel="1" x14ac:dyDescent="0.25">
      <c r="A948" s="89">
        <v>3</v>
      </c>
      <c r="B948" s="89" t="s">
        <v>669</v>
      </c>
      <c r="C948" s="38" t="s">
        <v>11</v>
      </c>
      <c r="D948" s="91"/>
      <c r="E948" s="135"/>
      <c r="F948" s="132"/>
      <c r="G948" s="94">
        <v>232476.52</v>
      </c>
      <c r="H948" s="141"/>
      <c r="I948" s="138"/>
      <c r="J948" s="91"/>
    </row>
    <row r="949" spans="1:12" s="85" customFormat="1" ht="33.75" customHeight="1" outlineLevel="1" x14ac:dyDescent="0.25">
      <c r="A949" s="89"/>
      <c r="B949" s="89"/>
      <c r="C949" s="90"/>
      <c r="D949" s="91"/>
      <c r="E949" s="75"/>
      <c r="F949" s="57"/>
      <c r="G949" s="94">
        <f>SUM(G946:G948)</f>
        <v>715175.58</v>
      </c>
      <c r="H949" s="66"/>
      <c r="I949" s="17"/>
      <c r="J949" s="91"/>
    </row>
    <row r="950" spans="1:12" s="11" customFormat="1" ht="33.75" customHeight="1" outlineLevel="1" x14ac:dyDescent="0.25">
      <c r="A950" s="257"/>
      <c r="B950" s="258" t="s">
        <v>771</v>
      </c>
      <c r="C950" s="258"/>
      <c r="D950" s="407">
        <v>200000</v>
      </c>
      <c r="E950" s="119"/>
      <c r="F950" s="113"/>
      <c r="G950" s="96"/>
      <c r="H950" s="104"/>
      <c r="I950" s="126"/>
      <c r="J950" s="407"/>
    </row>
    <row r="951" spans="1:12" ht="17.25" outlineLevel="1" thickBot="1" x14ac:dyDescent="0.3">
      <c r="A951" s="226" t="s">
        <v>28</v>
      </c>
      <c r="B951" s="227"/>
      <c r="C951" s="228"/>
      <c r="D951" s="32">
        <f>D905+D911+D917+D923+D926+D929+D934+D939+D944+D945+D950</f>
        <v>85616320.375</v>
      </c>
      <c r="E951" s="32">
        <f t="shared" ref="E951:J951" si="16">E905+E911+E917+E923+E926+E929+E934+E939+E944+E945</f>
        <v>0</v>
      </c>
      <c r="F951" s="32">
        <f t="shared" si="16"/>
        <v>0</v>
      </c>
      <c r="G951" s="32">
        <f>G905+G911+G917+G923+G926+G929+G934+G939+G944+G945+G949</f>
        <v>89041496.089999974</v>
      </c>
      <c r="H951" s="32">
        <f t="shared" si="16"/>
        <v>0</v>
      </c>
      <c r="I951" s="32">
        <f t="shared" si="16"/>
        <v>0</v>
      </c>
      <c r="J951" s="32">
        <f t="shared" si="16"/>
        <v>82384677.25</v>
      </c>
    </row>
    <row r="952" spans="1:12" s="56" customFormat="1" ht="30" customHeight="1" thickBot="1" x14ac:dyDescent="0.3">
      <c r="A952" s="422" t="s">
        <v>47</v>
      </c>
      <c r="B952" s="423"/>
      <c r="C952" s="423"/>
      <c r="D952" s="423"/>
      <c r="E952" s="423"/>
      <c r="F952" s="423"/>
      <c r="G952" s="423"/>
      <c r="H952" s="423"/>
      <c r="I952" s="423"/>
      <c r="J952" s="423"/>
      <c r="K952" s="7"/>
      <c r="L952" s="7"/>
    </row>
    <row r="953" spans="1:12" s="424" customFormat="1" ht="16.5" x14ac:dyDescent="0.25">
      <c r="A953" s="379">
        <v>1</v>
      </c>
      <c r="B953" s="205" t="s">
        <v>238</v>
      </c>
      <c r="C953" s="171" t="s">
        <v>9</v>
      </c>
      <c r="D953" s="171">
        <v>896861.43</v>
      </c>
      <c r="E953" s="172" t="s">
        <v>494</v>
      </c>
      <c r="F953" s="172" t="s">
        <v>400</v>
      </c>
      <c r="G953" s="190">
        <v>1585884.68</v>
      </c>
      <c r="H953" s="174">
        <v>42949</v>
      </c>
      <c r="I953" s="187">
        <v>43027</v>
      </c>
      <c r="J953" s="175">
        <v>896861.43</v>
      </c>
      <c r="K953" s="8"/>
      <c r="L953" s="8"/>
    </row>
    <row r="954" spans="1:12" s="427" customFormat="1" ht="42" customHeight="1" outlineLevel="1" x14ac:dyDescent="0.25">
      <c r="A954" s="383"/>
      <c r="B954" s="208"/>
      <c r="C954" s="178" t="s">
        <v>10</v>
      </c>
      <c r="D954" s="425">
        <v>715528.75</v>
      </c>
      <c r="E954" s="181"/>
      <c r="F954" s="181"/>
      <c r="G954" s="182"/>
      <c r="H954" s="141"/>
      <c r="I954" s="426">
        <v>43027</v>
      </c>
      <c r="J954" s="57">
        <v>715528.75</v>
      </c>
      <c r="K954" s="9"/>
      <c r="L954" s="9"/>
    </row>
    <row r="955" spans="1:12" s="427" customFormat="1" ht="18" outlineLevel="1" thickBot="1" x14ac:dyDescent="0.3">
      <c r="A955" s="142" t="s">
        <v>27</v>
      </c>
      <c r="B955" s="143"/>
      <c r="C955" s="27"/>
      <c r="D955" s="55">
        <f>SUM(D953:D954)</f>
        <v>1612390.1800000002</v>
      </c>
      <c r="E955" s="50"/>
      <c r="F955" s="50"/>
      <c r="G955" s="19">
        <f>SUM(G953:G954)</f>
        <v>1585884.68</v>
      </c>
      <c r="H955" s="50"/>
      <c r="I955" s="51"/>
      <c r="J955" s="55">
        <f>SUM(J953:J954)</f>
        <v>1612390.1800000002</v>
      </c>
      <c r="K955" s="9"/>
      <c r="L955" s="9"/>
    </row>
    <row r="956" spans="1:12" s="424" customFormat="1" ht="16.5" x14ac:dyDescent="0.25">
      <c r="A956" s="379">
        <v>2</v>
      </c>
      <c r="B956" s="380" t="s">
        <v>239</v>
      </c>
      <c r="C956" s="171" t="s">
        <v>9</v>
      </c>
      <c r="D956" s="171">
        <v>672341.08</v>
      </c>
      <c r="E956" s="172" t="s">
        <v>495</v>
      </c>
      <c r="F956" s="172" t="s">
        <v>400</v>
      </c>
      <c r="G956" s="428">
        <v>1282321.27</v>
      </c>
      <c r="H956" s="174">
        <v>42949</v>
      </c>
      <c r="I956" s="187">
        <v>43027</v>
      </c>
      <c r="J956" s="175">
        <v>672341.08</v>
      </c>
      <c r="K956" s="8"/>
      <c r="L956" s="8"/>
    </row>
    <row r="957" spans="1:12" s="427" customFormat="1" ht="39.75" customHeight="1" outlineLevel="1" x14ac:dyDescent="0.25">
      <c r="A957" s="383"/>
      <c r="B957" s="384"/>
      <c r="C957" s="178" t="s">
        <v>10</v>
      </c>
      <c r="D957" s="178">
        <v>487057.63</v>
      </c>
      <c r="E957" s="181"/>
      <c r="F957" s="181"/>
      <c r="G957" s="429"/>
      <c r="H957" s="141"/>
      <c r="I957" s="59">
        <v>43027</v>
      </c>
      <c r="J957" s="57">
        <v>487057.63</v>
      </c>
      <c r="K957" s="9"/>
      <c r="L957" s="9"/>
    </row>
    <row r="958" spans="1:12" s="427" customFormat="1" ht="15.75" customHeight="1" outlineLevel="1" thickBot="1" x14ac:dyDescent="0.3">
      <c r="A958" s="144" t="s">
        <v>27</v>
      </c>
      <c r="B958" s="145"/>
      <c r="C958" s="339"/>
      <c r="D958" s="24">
        <f>SUM(D956:D957)</f>
        <v>1159398.71</v>
      </c>
      <c r="E958" s="52"/>
      <c r="F958" s="52"/>
      <c r="G958" s="55">
        <f>SUM(G956)</f>
        <v>1282321.27</v>
      </c>
      <c r="H958" s="52"/>
      <c r="I958" s="53"/>
      <c r="J958" s="24">
        <f>SUM(J956:J957)</f>
        <v>1159398.71</v>
      </c>
      <c r="K958" s="9"/>
      <c r="L958" s="9"/>
    </row>
    <row r="959" spans="1:12" s="424" customFormat="1" ht="16.5" x14ac:dyDescent="0.25">
      <c r="A959" s="379">
        <v>3</v>
      </c>
      <c r="B959" s="205" t="s">
        <v>240</v>
      </c>
      <c r="C959" s="171" t="s">
        <v>9</v>
      </c>
      <c r="D959" s="171">
        <v>635419.37</v>
      </c>
      <c r="E959" s="172" t="s">
        <v>496</v>
      </c>
      <c r="F959" s="172" t="s">
        <v>400</v>
      </c>
      <c r="G959" s="430">
        <v>1276270.1499999999</v>
      </c>
      <c r="H959" s="174">
        <v>42949</v>
      </c>
      <c r="I959" s="187">
        <v>43027</v>
      </c>
      <c r="J959" s="175">
        <v>635419.37</v>
      </c>
      <c r="K959" s="8"/>
      <c r="L959" s="8"/>
    </row>
    <row r="960" spans="1:12" s="427" customFormat="1" ht="49.5" customHeight="1" outlineLevel="1" x14ac:dyDescent="0.25">
      <c r="A960" s="383"/>
      <c r="B960" s="208"/>
      <c r="C960" s="178" t="s">
        <v>10</v>
      </c>
      <c r="D960" s="178">
        <v>516172.15</v>
      </c>
      <c r="E960" s="181"/>
      <c r="F960" s="181"/>
      <c r="G960" s="431"/>
      <c r="H960" s="141"/>
      <c r="I960" s="117">
        <v>43027</v>
      </c>
      <c r="J960" s="57">
        <v>516172.15</v>
      </c>
      <c r="K960" s="9"/>
      <c r="L960" s="9"/>
    </row>
    <row r="961" spans="1:12" s="427" customFormat="1" ht="18" outlineLevel="1" thickBot="1" x14ac:dyDescent="0.3">
      <c r="A961" s="144" t="s">
        <v>27</v>
      </c>
      <c r="B961" s="145"/>
      <c r="C961" s="281"/>
      <c r="D961" s="24">
        <f>SUM(D959:D960)</f>
        <v>1151591.52</v>
      </c>
      <c r="E961" s="52"/>
      <c r="F961" s="52"/>
      <c r="G961" s="26">
        <f>SUM(G959:G960)</f>
        <v>1276270.1499999999</v>
      </c>
      <c r="H961" s="52"/>
      <c r="I961" s="53"/>
      <c r="J961" s="24">
        <f>SUM(J959:J960)</f>
        <v>1151591.52</v>
      </c>
      <c r="K961" s="9"/>
      <c r="L961" s="9"/>
    </row>
    <row r="962" spans="1:12" s="424" customFormat="1" ht="16.5" x14ac:dyDescent="0.25">
      <c r="A962" s="379">
        <v>4</v>
      </c>
      <c r="B962" s="205" t="s">
        <v>241</v>
      </c>
      <c r="C962" s="171" t="s">
        <v>9</v>
      </c>
      <c r="D962" s="171">
        <v>657551.42000000004</v>
      </c>
      <c r="E962" s="172" t="s">
        <v>497</v>
      </c>
      <c r="F962" s="172" t="s">
        <v>400</v>
      </c>
      <c r="G962" s="190">
        <v>1276270.1499999999</v>
      </c>
      <c r="H962" s="174">
        <v>42949</v>
      </c>
      <c r="I962" s="187">
        <v>43027</v>
      </c>
      <c r="J962" s="175">
        <v>657551.42000000004</v>
      </c>
      <c r="K962" s="8"/>
      <c r="L962" s="8"/>
    </row>
    <row r="963" spans="1:12" s="427" customFormat="1" ht="36.75" customHeight="1" outlineLevel="1" x14ac:dyDescent="0.25">
      <c r="A963" s="383"/>
      <c r="B963" s="208"/>
      <c r="C963" s="178" t="s">
        <v>10</v>
      </c>
      <c r="D963" s="178">
        <v>391360.1</v>
      </c>
      <c r="E963" s="181"/>
      <c r="F963" s="181"/>
      <c r="G963" s="182"/>
      <c r="H963" s="141"/>
      <c r="I963" s="59">
        <v>43027</v>
      </c>
      <c r="J963" s="57">
        <v>391360.1</v>
      </c>
      <c r="K963" s="9"/>
      <c r="L963" s="9"/>
    </row>
    <row r="964" spans="1:12" s="427" customFormat="1" ht="18" outlineLevel="1" thickBot="1" x14ac:dyDescent="0.3">
      <c r="A964" s="142" t="s">
        <v>27</v>
      </c>
      <c r="B964" s="143"/>
      <c r="C964" s="27"/>
      <c r="D964" s="55">
        <f>SUM(D962:D963)</f>
        <v>1048911.52</v>
      </c>
      <c r="E964" s="50"/>
      <c r="F964" s="50"/>
      <c r="G964" s="19">
        <f>SUM(G962:G963)</f>
        <v>1276270.1499999999</v>
      </c>
      <c r="H964" s="50"/>
      <c r="I964" s="51"/>
      <c r="J964" s="55">
        <f>SUM(J962:J963)</f>
        <v>1048911.52</v>
      </c>
      <c r="K964" s="9"/>
      <c r="L964" s="9"/>
    </row>
    <row r="965" spans="1:12" s="424" customFormat="1" ht="33" x14ac:dyDescent="0.25">
      <c r="A965" s="391">
        <v>5</v>
      </c>
      <c r="B965" s="389" t="s">
        <v>242</v>
      </c>
      <c r="C965" s="377" t="s">
        <v>24</v>
      </c>
      <c r="D965" s="171">
        <v>4305570.5999999996</v>
      </c>
      <c r="E965" s="185" t="s">
        <v>498</v>
      </c>
      <c r="F965" s="185" t="s">
        <v>400</v>
      </c>
      <c r="G965" s="432">
        <v>4671412.51</v>
      </c>
      <c r="H965" s="187">
        <v>42969</v>
      </c>
      <c r="I965" s="187">
        <v>43020</v>
      </c>
      <c r="J965" s="175">
        <v>4305570.5999999996</v>
      </c>
      <c r="K965" s="8"/>
      <c r="L965" s="8"/>
    </row>
    <row r="966" spans="1:12" s="427" customFormat="1" ht="18" outlineLevel="1" thickBot="1" x14ac:dyDescent="0.3">
      <c r="A966" s="142" t="s">
        <v>27</v>
      </c>
      <c r="B966" s="143"/>
      <c r="C966" s="27"/>
      <c r="D966" s="55">
        <f>SUM(D965:D965)</f>
        <v>4305570.5999999996</v>
      </c>
      <c r="E966" s="50"/>
      <c r="F966" s="50"/>
      <c r="G966" s="19">
        <f>SUM(G965:G965)</f>
        <v>4671412.51</v>
      </c>
      <c r="H966" s="50"/>
      <c r="I966" s="51"/>
      <c r="J966" s="55">
        <f>SUM(J965:J965)</f>
        <v>4305570.5999999996</v>
      </c>
      <c r="K966" s="9"/>
      <c r="L966" s="9"/>
    </row>
    <row r="967" spans="1:12" s="424" customFormat="1" ht="30" customHeight="1" x14ac:dyDescent="0.25">
      <c r="A967" s="379">
        <v>6</v>
      </c>
      <c r="B967" s="380" t="s">
        <v>142</v>
      </c>
      <c r="C967" s="377" t="s">
        <v>8</v>
      </c>
      <c r="D967" s="171">
        <v>1456484.22</v>
      </c>
      <c r="E967" s="172" t="s">
        <v>499</v>
      </c>
      <c r="F967" s="172" t="s">
        <v>400</v>
      </c>
      <c r="G967" s="190">
        <v>5735898.9000000004</v>
      </c>
      <c r="H967" s="174">
        <v>42969</v>
      </c>
      <c r="I967" s="174">
        <v>43020</v>
      </c>
      <c r="J967" s="175">
        <v>1456484.22</v>
      </c>
      <c r="K967" s="8"/>
      <c r="L967" s="8"/>
    </row>
    <row r="968" spans="1:12" s="427" customFormat="1" ht="16.5" customHeight="1" outlineLevel="1" x14ac:dyDescent="0.25">
      <c r="A968" s="383"/>
      <c r="B968" s="384"/>
      <c r="C968" s="235" t="s">
        <v>9</v>
      </c>
      <c r="D968" s="178">
        <v>482678.38</v>
      </c>
      <c r="E968" s="179"/>
      <c r="F968" s="179"/>
      <c r="G968" s="180"/>
      <c r="H968" s="140"/>
      <c r="I968" s="141"/>
      <c r="J968" s="57">
        <v>482678.38</v>
      </c>
      <c r="K968" s="9"/>
      <c r="L968" s="9"/>
    </row>
    <row r="969" spans="1:12" s="427" customFormat="1" ht="16.5" outlineLevel="1" x14ac:dyDescent="0.25">
      <c r="A969" s="383"/>
      <c r="B969" s="384"/>
      <c r="C969" s="339" t="s">
        <v>10</v>
      </c>
      <c r="D969" s="281">
        <v>247227.2</v>
      </c>
      <c r="E969" s="179"/>
      <c r="F969" s="179"/>
      <c r="G969" s="180"/>
      <c r="H969" s="140"/>
      <c r="I969" s="115">
        <v>43020</v>
      </c>
      <c r="J969" s="112">
        <v>247227.2</v>
      </c>
      <c r="K969" s="9"/>
      <c r="L969" s="9"/>
    </row>
    <row r="970" spans="1:12" s="4" customFormat="1" ht="16.5" outlineLevel="1" x14ac:dyDescent="0.25">
      <c r="A970" s="385"/>
      <c r="B970" s="386"/>
      <c r="C970" s="339" t="s">
        <v>23</v>
      </c>
      <c r="D970" s="281">
        <v>2699795.88</v>
      </c>
      <c r="E970" s="181"/>
      <c r="F970" s="181"/>
      <c r="G970" s="182"/>
      <c r="H970" s="141"/>
      <c r="I970" s="115">
        <v>42943</v>
      </c>
      <c r="J970" s="112">
        <v>2699795.88</v>
      </c>
      <c r="K970" s="1"/>
      <c r="L970" s="1"/>
    </row>
    <row r="971" spans="1:12" s="427" customFormat="1" ht="18" outlineLevel="1" thickBot="1" x14ac:dyDescent="0.3">
      <c r="A971" s="142" t="s">
        <v>27</v>
      </c>
      <c r="B971" s="143"/>
      <c r="C971" s="27"/>
      <c r="D971" s="55">
        <f>SUM(D967:D970)</f>
        <v>4886185.68</v>
      </c>
      <c r="E971" s="50"/>
      <c r="F971" s="50"/>
      <c r="G971" s="19">
        <f>SUM(G967)</f>
        <v>5735898.9000000004</v>
      </c>
      <c r="H971" s="50"/>
      <c r="I971" s="51"/>
      <c r="J971" s="55">
        <f>SUM(J967:J970)</f>
        <v>4886185.68</v>
      </c>
      <c r="K971" s="9"/>
      <c r="L971" s="9"/>
    </row>
    <row r="972" spans="1:12" s="424" customFormat="1" ht="16.5" customHeight="1" x14ac:dyDescent="0.25">
      <c r="A972" s="379">
        <v>7</v>
      </c>
      <c r="B972" s="380" t="s">
        <v>143</v>
      </c>
      <c r="C972" s="377" t="s">
        <v>8</v>
      </c>
      <c r="D972" s="171">
        <v>1544244.58</v>
      </c>
      <c r="E972" s="172" t="s">
        <v>500</v>
      </c>
      <c r="F972" s="172" t="s">
        <v>400</v>
      </c>
      <c r="G972" s="190">
        <v>6567442.8499999996</v>
      </c>
      <c r="H972" s="174">
        <v>42969</v>
      </c>
      <c r="I972" s="174">
        <v>43020</v>
      </c>
      <c r="J972" s="175">
        <v>1544244.58</v>
      </c>
      <c r="K972" s="8"/>
      <c r="L972" s="8"/>
    </row>
    <row r="973" spans="1:12" s="424" customFormat="1" ht="16.5" customHeight="1" x14ac:dyDescent="0.25">
      <c r="A973" s="383"/>
      <c r="B973" s="384"/>
      <c r="C973" s="235" t="s">
        <v>9</v>
      </c>
      <c r="D973" s="178">
        <v>414805.11</v>
      </c>
      <c r="E973" s="323"/>
      <c r="F973" s="179"/>
      <c r="G973" s="180"/>
      <c r="H973" s="140"/>
      <c r="I973" s="140"/>
      <c r="J973" s="57">
        <v>414805.11</v>
      </c>
      <c r="K973" s="8"/>
      <c r="L973" s="8"/>
    </row>
    <row r="974" spans="1:12" s="424" customFormat="1" ht="32.25" customHeight="1" x14ac:dyDescent="0.25">
      <c r="A974" s="383"/>
      <c r="B974" s="384"/>
      <c r="C974" s="339" t="s">
        <v>10</v>
      </c>
      <c r="D974" s="178">
        <v>262449.03000000003</v>
      </c>
      <c r="E974" s="323"/>
      <c r="F974" s="179"/>
      <c r="G974" s="180"/>
      <c r="H974" s="140"/>
      <c r="I974" s="140"/>
      <c r="J974" s="57">
        <v>262449.03000000003</v>
      </c>
      <c r="K974" s="8"/>
      <c r="L974" s="8"/>
    </row>
    <row r="975" spans="1:12" s="424" customFormat="1" ht="16.5" customHeight="1" x14ac:dyDescent="0.25">
      <c r="A975" s="385"/>
      <c r="B975" s="386"/>
      <c r="C975" s="339" t="s">
        <v>24</v>
      </c>
      <c r="D975" s="178">
        <v>4089181.32</v>
      </c>
      <c r="E975" s="200"/>
      <c r="F975" s="181"/>
      <c r="G975" s="182"/>
      <c r="H975" s="141"/>
      <c r="I975" s="141"/>
      <c r="J975" s="57">
        <v>4089181.32</v>
      </c>
      <c r="K975" s="8"/>
      <c r="L975" s="8"/>
    </row>
    <row r="976" spans="1:12" s="427" customFormat="1" ht="18" outlineLevel="1" thickBot="1" x14ac:dyDescent="0.3">
      <c r="A976" s="144" t="s">
        <v>27</v>
      </c>
      <c r="B976" s="145"/>
      <c r="C976" s="281"/>
      <c r="D976" s="55">
        <f>SUM(D972:D975)</f>
        <v>6310680.0399999991</v>
      </c>
      <c r="E976" s="52"/>
      <c r="F976" s="52"/>
      <c r="G976" s="19">
        <f>SUM(G972:G972)</f>
        <v>6567442.8499999996</v>
      </c>
      <c r="H976" s="52"/>
      <c r="I976" s="53"/>
      <c r="J976" s="55">
        <f>SUM(J972:J975)</f>
        <v>6310680.0399999991</v>
      </c>
      <c r="K976" s="9"/>
      <c r="L976" s="9"/>
    </row>
    <row r="977" spans="1:12" s="424" customFormat="1" ht="18" customHeight="1" x14ac:dyDescent="0.25">
      <c r="A977" s="379">
        <v>8</v>
      </c>
      <c r="B977" s="380" t="s">
        <v>144</v>
      </c>
      <c r="C977" s="377" t="s">
        <v>8</v>
      </c>
      <c r="D977" s="171">
        <v>1555784.13</v>
      </c>
      <c r="E977" s="172" t="s">
        <v>501</v>
      </c>
      <c r="F977" s="172" t="s">
        <v>400</v>
      </c>
      <c r="G977" s="190">
        <v>6567442.8499999996</v>
      </c>
      <c r="H977" s="174">
        <v>42969</v>
      </c>
      <c r="I977" s="174">
        <v>43020</v>
      </c>
      <c r="J977" s="175">
        <v>1555784.13</v>
      </c>
      <c r="K977" s="8"/>
      <c r="L977" s="8"/>
    </row>
    <row r="978" spans="1:12" s="427" customFormat="1" ht="18" customHeight="1" outlineLevel="1" x14ac:dyDescent="0.25">
      <c r="A978" s="383"/>
      <c r="B978" s="384"/>
      <c r="C978" s="235" t="s">
        <v>9</v>
      </c>
      <c r="D978" s="178">
        <v>414805.11</v>
      </c>
      <c r="E978" s="179"/>
      <c r="F978" s="179"/>
      <c r="G978" s="180"/>
      <c r="H978" s="140"/>
      <c r="I978" s="140"/>
      <c r="J978" s="57">
        <v>414805.11</v>
      </c>
      <c r="K978" s="9"/>
      <c r="L978" s="9"/>
    </row>
    <row r="979" spans="1:12" s="427" customFormat="1" ht="16.5" outlineLevel="1" x14ac:dyDescent="0.25">
      <c r="A979" s="383"/>
      <c r="B979" s="384"/>
      <c r="C979" s="339" t="s">
        <v>10</v>
      </c>
      <c r="D979" s="281">
        <v>262449.03000000003</v>
      </c>
      <c r="E979" s="179"/>
      <c r="F979" s="179"/>
      <c r="G979" s="180"/>
      <c r="H979" s="140"/>
      <c r="I979" s="140"/>
      <c r="J979" s="112">
        <v>262449.03000000003</v>
      </c>
      <c r="K979" s="9"/>
      <c r="L979" s="9"/>
    </row>
    <row r="980" spans="1:12" s="4" customFormat="1" ht="16.5" outlineLevel="1" x14ac:dyDescent="0.25">
      <c r="A980" s="385"/>
      <c r="B980" s="386"/>
      <c r="C980" s="339" t="s">
        <v>24</v>
      </c>
      <c r="D980" s="281">
        <v>6498446.4500000002</v>
      </c>
      <c r="E980" s="181"/>
      <c r="F980" s="181"/>
      <c r="G980" s="182"/>
      <c r="H980" s="141"/>
      <c r="I980" s="141"/>
      <c r="J980" s="112">
        <v>6498446.4500000002</v>
      </c>
      <c r="K980" s="1"/>
      <c r="L980" s="1"/>
    </row>
    <row r="981" spans="1:12" s="427" customFormat="1" ht="18" outlineLevel="1" thickBot="1" x14ac:dyDescent="0.3">
      <c r="A981" s="142" t="s">
        <v>27</v>
      </c>
      <c r="B981" s="143"/>
      <c r="C981" s="27"/>
      <c r="D981" s="55">
        <f>SUM(D977:D980)</f>
        <v>8731484.7199999988</v>
      </c>
      <c r="E981" s="50"/>
      <c r="F981" s="50"/>
      <c r="G981" s="19">
        <f>SUM(G977)</f>
        <v>6567442.8499999996</v>
      </c>
      <c r="H981" s="50"/>
      <c r="I981" s="51"/>
      <c r="J981" s="55">
        <f>SUM(J977:J980)</f>
        <v>8731484.7199999988</v>
      </c>
      <c r="K981" s="9"/>
      <c r="L981" s="9"/>
    </row>
    <row r="982" spans="1:12" s="4" customFormat="1" ht="19.5" customHeight="1" outlineLevel="1" x14ac:dyDescent="0.25">
      <c r="A982" s="285"/>
      <c r="B982" s="347" t="s">
        <v>164</v>
      </c>
      <c r="C982" s="315"/>
      <c r="D982" s="287">
        <v>500000</v>
      </c>
      <c r="E982" s="73"/>
      <c r="F982" s="72"/>
      <c r="G982" s="316"/>
      <c r="H982" s="74"/>
      <c r="I982" s="35"/>
      <c r="J982" s="287"/>
      <c r="K982" s="1"/>
      <c r="L982" s="1"/>
    </row>
    <row r="983" spans="1:12" s="71" customFormat="1" ht="35.25" customHeight="1" outlineLevel="1" x14ac:dyDescent="0.25">
      <c r="A983" s="105">
        <v>1</v>
      </c>
      <c r="B983" s="211" t="s">
        <v>686</v>
      </c>
      <c r="C983" s="38" t="s">
        <v>11</v>
      </c>
      <c r="D983" s="94"/>
      <c r="E983" s="133" t="s">
        <v>687</v>
      </c>
      <c r="F983" s="130" t="s">
        <v>593</v>
      </c>
      <c r="G983" s="94">
        <v>22775.18</v>
      </c>
      <c r="H983" s="139">
        <v>43020</v>
      </c>
      <c r="I983" s="136"/>
      <c r="J983" s="94"/>
    </row>
    <row r="984" spans="1:12" s="71" customFormat="1" ht="35.25" customHeight="1" outlineLevel="1" x14ac:dyDescent="0.25">
      <c r="A984" s="105">
        <v>2</v>
      </c>
      <c r="B984" s="211" t="s">
        <v>682</v>
      </c>
      <c r="C984" s="38" t="s">
        <v>11</v>
      </c>
      <c r="D984" s="94"/>
      <c r="E984" s="134"/>
      <c r="F984" s="131"/>
      <c r="G984" s="94">
        <v>56562.12</v>
      </c>
      <c r="H984" s="140"/>
      <c r="I984" s="137"/>
      <c r="J984" s="94"/>
    </row>
    <row r="985" spans="1:12" s="71" customFormat="1" ht="35.25" customHeight="1" outlineLevel="1" x14ac:dyDescent="0.25">
      <c r="A985" s="105">
        <v>3</v>
      </c>
      <c r="B985" s="211" t="s">
        <v>683</v>
      </c>
      <c r="C985" s="38" t="s">
        <v>11</v>
      </c>
      <c r="D985" s="94"/>
      <c r="E985" s="134"/>
      <c r="F985" s="131"/>
      <c r="G985" s="94">
        <v>78760.28</v>
      </c>
      <c r="H985" s="140"/>
      <c r="I985" s="137"/>
      <c r="J985" s="94"/>
    </row>
    <row r="986" spans="1:12" s="71" customFormat="1" ht="35.25" customHeight="1" outlineLevel="1" x14ac:dyDescent="0.25">
      <c r="A986" s="105">
        <v>4</v>
      </c>
      <c r="B986" s="211" t="s">
        <v>684</v>
      </c>
      <c r="C986" s="38" t="s">
        <v>11</v>
      </c>
      <c r="D986" s="94"/>
      <c r="E986" s="134"/>
      <c r="F986" s="131"/>
      <c r="G986" s="94">
        <v>78014.52</v>
      </c>
      <c r="H986" s="140"/>
      <c r="I986" s="137"/>
      <c r="J986" s="94"/>
    </row>
    <row r="987" spans="1:12" s="71" customFormat="1" ht="35.25" customHeight="1" outlineLevel="1" x14ac:dyDescent="0.25">
      <c r="A987" s="105">
        <v>5</v>
      </c>
      <c r="B987" s="211" t="s">
        <v>685</v>
      </c>
      <c r="C987" s="38" t="s">
        <v>11</v>
      </c>
      <c r="D987" s="94"/>
      <c r="E987" s="135"/>
      <c r="F987" s="132"/>
      <c r="G987" s="94">
        <v>74046.179999999993</v>
      </c>
      <c r="H987" s="141"/>
      <c r="I987" s="138"/>
      <c r="J987" s="94"/>
    </row>
    <row r="988" spans="1:12" s="71" customFormat="1" ht="19.5" customHeight="1" outlineLevel="1" x14ac:dyDescent="0.25">
      <c r="A988" s="105"/>
      <c r="B988" s="105"/>
      <c r="C988" s="105"/>
      <c r="D988" s="94"/>
      <c r="E988" s="75"/>
      <c r="F988" s="57"/>
      <c r="G988" s="94">
        <f>SUM(G983:G987)</f>
        <v>310158.28000000003</v>
      </c>
      <c r="H988" s="59"/>
      <c r="I988" s="17"/>
      <c r="J988" s="94"/>
    </row>
    <row r="989" spans="1:12" s="1" customFormat="1" ht="19.5" customHeight="1" outlineLevel="1" x14ac:dyDescent="0.25">
      <c r="A989" s="289"/>
      <c r="B989" s="124" t="s">
        <v>771</v>
      </c>
      <c r="C989" s="124"/>
      <c r="D989" s="218">
        <v>200000</v>
      </c>
      <c r="E989" s="67"/>
      <c r="F989" s="68"/>
      <c r="G989" s="218"/>
      <c r="H989" s="69"/>
      <c r="I989" s="70"/>
      <c r="J989" s="218"/>
    </row>
    <row r="990" spans="1:12" s="427" customFormat="1" ht="17.25" outlineLevel="1" thickBot="1" x14ac:dyDescent="0.3">
      <c r="A990" s="226" t="s">
        <v>28</v>
      </c>
      <c r="B990" s="227"/>
      <c r="C990" s="30"/>
      <c r="D990" s="229">
        <f>D955+D958+D961+D964+D966+D971+D976+D981+D982+D989</f>
        <v>29906212.969999999</v>
      </c>
      <c r="E990" s="229">
        <f t="shared" ref="E990:J990" si="17">E955+E958+E961+E964+E966+E971+E976+E981+E982</f>
        <v>0</v>
      </c>
      <c r="F990" s="229">
        <f t="shared" si="17"/>
        <v>0</v>
      </c>
      <c r="G990" s="229">
        <f>G955+G958+G961+G964+G966+G971+G976+G981+G982+G988</f>
        <v>29273101.640000001</v>
      </c>
      <c r="H990" s="229">
        <f t="shared" si="17"/>
        <v>0</v>
      </c>
      <c r="I990" s="229">
        <f t="shared" si="17"/>
        <v>0</v>
      </c>
      <c r="J990" s="229">
        <f t="shared" si="17"/>
        <v>29206212.969999999</v>
      </c>
      <c r="K990" s="9"/>
      <c r="L990" s="9"/>
    </row>
    <row r="991" spans="1:12" s="424" customFormat="1" ht="25.5" customHeight="1" thickBot="1" x14ac:dyDescent="0.3">
      <c r="A991" s="397" t="s">
        <v>53</v>
      </c>
      <c r="B991" s="398"/>
      <c r="C991" s="398"/>
      <c r="D991" s="398"/>
      <c r="E991" s="398"/>
      <c r="F991" s="398"/>
      <c r="G991" s="398"/>
      <c r="H991" s="398"/>
      <c r="I991" s="398"/>
      <c r="J991" s="398"/>
      <c r="K991" s="8"/>
      <c r="L991" s="8"/>
    </row>
    <row r="992" spans="1:12" s="3" customFormat="1" ht="21" customHeight="1" x14ac:dyDescent="0.25">
      <c r="A992" s="385">
        <v>1</v>
      </c>
      <c r="B992" s="386" t="s">
        <v>246</v>
      </c>
      <c r="C992" s="410" t="s">
        <v>8</v>
      </c>
      <c r="D992" s="193">
        <v>2619448.96</v>
      </c>
      <c r="E992" s="390" t="s">
        <v>457</v>
      </c>
      <c r="F992" s="233" t="s">
        <v>358</v>
      </c>
      <c r="G992" s="190">
        <v>2835608.1234853272</v>
      </c>
      <c r="H992" s="174">
        <v>42980</v>
      </c>
      <c r="I992" s="117">
        <v>42970</v>
      </c>
      <c r="J992" s="114">
        <v>2619448.96</v>
      </c>
      <c r="K992" s="2"/>
      <c r="L992" s="2"/>
    </row>
    <row r="993" spans="1:12" s="4" customFormat="1" ht="33" customHeight="1" outlineLevel="1" x14ac:dyDescent="0.25">
      <c r="A993" s="394"/>
      <c r="B993" s="395"/>
      <c r="C993" s="235" t="s">
        <v>9</v>
      </c>
      <c r="D993" s="178">
        <v>341212.34</v>
      </c>
      <c r="E993" s="135"/>
      <c r="F993" s="132"/>
      <c r="G993" s="182"/>
      <c r="H993" s="141"/>
      <c r="I993" s="59">
        <v>42976</v>
      </c>
      <c r="J993" s="57">
        <v>341212.34</v>
      </c>
      <c r="K993" s="1"/>
      <c r="L993" s="1"/>
    </row>
    <row r="994" spans="1:12" s="4" customFormat="1" ht="17.25" outlineLevel="1" thickBot="1" x14ac:dyDescent="0.3">
      <c r="A994" s="142" t="s">
        <v>27</v>
      </c>
      <c r="B994" s="143"/>
      <c r="C994" s="60"/>
      <c r="D994" s="55">
        <f>SUM(D992:D993)</f>
        <v>2960661.3</v>
      </c>
      <c r="E994" s="48"/>
      <c r="F994" s="46"/>
      <c r="G994" s="19">
        <f>SUM(G992:G993)</f>
        <v>2835608.1234853272</v>
      </c>
      <c r="H994" s="58"/>
      <c r="I994" s="34"/>
      <c r="J994" s="55">
        <f t="shared" ref="J994" si="18">SUM(J992:J993)</f>
        <v>2960661.3</v>
      </c>
      <c r="K994" s="1"/>
      <c r="L994" s="1"/>
    </row>
    <row r="995" spans="1:12" s="3" customFormat="1" ht="18.75" customHeight="1" x14ac:dyDescent="0.25">
      <c r="A995" s="392">
        <v>2</v>
      </c>
      <c r="B995" s="393" t="s">
        <v>247</v>
      </c>
      <c r="C995" s="410" t="s">
        <v>8</v>
      </c>
      <c r="D995" s="171">
        <v>3646184.66</v>
      </c>
      <c r="E995" s="390" t="s">
        <v>457</v>
      </c>
      <c r="F995" s="233" t="s">
        <v>358</v>
      </c>
      <c r="G995" s="190">
        <v>11405842.172136508</v>
      </c>
      <c r="H995" s="174">
        <v>42980</v>
      </c>
      <c r="I995" s="187">
        <v>42964</v>
      </c>
      <c r="J995" s="175">
        <v>3646184.66</v>
      </c>
      <c r="K995" s="2"/>
      <c r="L995" s="2"/>
    </row>
    <row r="996" spans="1:12" s="3" customFormat="1" ht="31.5" customHeight="1" x14ac:dyDescent="0.25">
      <c r="A996" s="385"/>
      <c r="B996" s="386"/>
      <c r="C996" s="235" t="s">
        <v>9</v>
      </c>
      <c r="D996" s="193">
        <v>508997.72</v>
      </c>
      <c r="E996" s="134"/>
      <c r="F996" s="131"/>
      <c r="G996" s="180"/>
      <c r="H996" s="140"/>
      <c r="I996" s="117">
        <v>42976</v>
      </c>
      <c r="J996" s="114">
        <v>508997.72</v>
      </c>
      <c r="K996" s="2"/>
      <c r="L996" s="2"/>
    </row>
    <row r="997" spans="1:12" s="4" customFormat="1" ht="35.25" customHeight="1" outlineLevel="1" x14ac:dyDescent="0.25">
      <c r="A997" s="394"/>
      <c r="B997" s="395"/>
      <c r="C997" s="235" t="s">
        <v>23</v>
      </c>
      <c r="D997" s="178">
        <v>5078271.5999999996</v>
      </c>
      <c r="E997" s="135"/>
      <c r="F997" s="132"/>
      <c r="G997" s="182"/>
      <c r="H997" s="141"/>
      <c r="I997" s="59">
        <v>42955</v>
      </c>
      <c r="J997" s="57">
        <v>5078271.5999999996</v>
      </c>
      <c r="K997" s="1"/>
      <c r="L997" s="1"/>
    </row>
    <row r="998" spans="1:12" s="4" customFormat="1" ht="17.25" customHeight="1" outlineLevel="1" thickBot="1" x14ac:dyDescent="0.3">
      <c r="A998" s="144" t="s">
        <v>27</v>
      </c>
      <c r="B998" s="145"/>
      <c r="C998" s="60"/>
      <c r="D998" s="55">
        <f>SUM(D995:D997)</f>
        <v>9233453.9800000004</v>
      </c>
      <c r="E998" s="118"/>
      <c r="F998" s="112"/>
      <c r="G998" s="19">
        <f>SUM(G995:G997)</f>
        <v>11405842.172136508</v>
      </c>
      <c r="H998" s="115"/>
      <c r="I998" s="125"/>
      <c r="J998" s="55">
        <f>SUM(J995:J997)</f>
        <v>9233453.9800000004</v>
      </c>
      <c r="K998" s="1"/>
      <c r="L998" s="1"/>
    </row>
    <row r="999" spans="1:12" s="3" customFormat="1" ht="18.75" customHeight="1" x14ac:dyDescent="0.25">
      <c r="A999" s="379">
        <v>3</v>
      </c>
      <c r="B999" s="380" t="s">
        <v>248</v>
      </c>
      <c r="C999" s="410" t="s">
        <v>8</v>
      </c>
      <c r="D999" s="171">
        <v>2934057.02</v>
      </c>
      <c r="E999" s="390" t="s">
        <v>457</v>
      </c>
      <c r="F999" s="233" t="s">
        <v>358</v>
      </c>
      <c r="G999" s="190">
        <v>11528718.417927206</v>
      </c>
      <c r="H999" s="174">
        <v>42980</v>
      </c>
      <c r="I999" s="187">
        <v>42976</v>
      </c>
      <c r="J999" s="175">
        <v>2934057.02</v>
      </c>
      <c r="K999" s="2"/>
      <c r="L999" s="2"/>
    </row>
    <row r="1000" spans="1:12" s="4" customFormat="1" ht="16.5" customHeight="1" outlineLevel="1" x14ac:dyDescent="0.25">
      <c r="A1000" s="383"/>
      <c r="B1000" s="384"/>
      <c r="C1000" s="235" t="s">
        <v>9</v>
      </c>
      <c r="D1000" s="178">
        <v>747409.64</v>
      </c>
      <c r="E1000" s="134"/>
      <c r="F1000" s="131"/>
      <c r="G1000" s="180"/>
      <c r="H1000" s="140"/>
      <c r="I1000" s="59">
        <v>42976</v>
      </c>
      <c r="J1000" s="57">
        <v>747409.64</v>
      </c>
      <c r="K1000" s="1"/>
      <c r="L1000" s="1"/>
    </row>
    <row r="1001" spans="1:12" s="4" customFormat="1" ht="16.5" outlineLevel="1" x14ac:dyDescent="0.25">
      <c r="A1001" s="385"/>
      <c r="B1001" s="386"/>
      <c r="C1001" s="235" t="s">
        <v>23</v>
      </c>
      <c r="D1001" s="281">
        <v>5371994.8399999999</v>
      </c>
      <c r="E1001" s="135"/>
      <c r="F1001" s="132"/>
      <c r="G1001" s="182"/>
      <c r="H1001" s="141"/>
      <c r="I1001" s="115">
        <v>42980</v>
      </c>
      <c r="J1001" s="112">
        <v>5371994.8399999999</v>
      </c>
      <c r="K1001" s="1"/>
      <c r="L1001" s="1"/>
    </row>
    <row r="1002" spans="1:12" s="4" customFormat="1" ht="17.25" outlineLevel="1" thickBot="1" x14ac:dyDescent="0.3">
      <c r="A1002" s="142" t="s">
        <v>27</v>
      </c>
      <c r="B1002" s="143"/>
      <c r="C1002" s="60"/>
      <c r="D1002" s="55">
        <f>SUM(D999:D1001)</f>
        <v>9053461.5</v>
      </c>
      <c r="E1002" s="48"/>
      <c r="F1002" s="46"/>
      <c r="G1002" s="19">
        <f>SUM(G999)</f>
        <v>11528718.417927206</v>
      </c>
      <c r="H1002" s="58"/>
      <c r="I1002" s="34"/>
      <c r="J1002" s="55">
        <f>SUM(J999:J1001)</f>
        <v>9053461.5</v>
      </c>
      <c r="K1002" s="1"/>
      <c r="L1002" s="1"/>
    </row>
    <row r="1003" spans="1:12" s="3" customFormat="1" ht="16.5" customHeight="1" x14ac:dyDescent="0.25">
      <c r="A1003" s="379">
        <v>4</v>
      </c>
      <c r="B1003" s="380" t="s">
        <v>120</v>
      </c>
      <c r="C1003" s="377" t="s">
        <v>12</v>
      </c>
      <c r="D1003" s="171">
        <v>729755.66</v>
      </c>
      <c r="E1003" s="390" t="s">
        <v>457</v>
      </c>
      <c r="F1003" s="233" t="s">
        <v>358</v>
      </c>
      <c r="G1003" s="190">
        <v>1115779.2722155289</v>
      </c>
      <c r="H1003" s="174">
        <v>42980</v>
      </c>
      <c r="I1003" s="187">
        <v>42942</v>
      </c>
      <c r="J1003" s="175">
        <v>729755.66</v>
      </c>
      <c r="K1003" s="2"/>
      <c r="L1003" s="2"/>
    </row>
    <row r="1004" spans="1:12" s="4" customFormat="1" ht="20.25" customHeight="1" outlineLevel="1" x14ac:dyDescent="0.25">
      <c r="A1004" s="383"/>
      <c r="B1004" s="384"/>
      <c r="C1004" s="235" t="s">
        <v>9</v>
      </c>
      <c r="D1004" s="178">
        <v>320146.98</v>
      </c>
      <c r="E1004" s="135"/>
      <c r="F1004" s="132"/>
      <c r="G1004" s="182"/>
      <c r="H1004" s="141"/>
      <c r="I1004" s="59">
        <v>42984</v>
      </c>
      <c r="J1004" s="57">
        <v>320146.98</v>
      </c>
      <c r="K1004" s="1"/>
      <c r="L1004" s="1"/>
    </row>
    <row r="1005" spans="1:12" s="4" customFormat="1" ht="17.25" outlineLevel="1" thickBot="1" x14ac:dyDescent="0.3">
      <c r="A1005" s="142" t="s">
        <v>27</v>
      </c>
      <c r="B1005" s="143"/>
      <c r="C1005" s="60"/>
      <c r="D1005" s="55">
        <f>SUM(D1003:D1004)</f>
        <v>1049902.6400000001</v>
      </c>
      <c r="E1005" s="48"/>
      <c r="F1005" s="46"/>
      <c r="G1005" s="19">
        <f>SUM(G1003:G1004)</f>
        <v>1115779.2722155289</v>
      </c>
      <c r="H1005" s="58"/>
      <c r="I1005" s="34"/>
      <c r="J1005" s="55">
        <f>SUM(J1003:J1004)</f>
        <v>1049902.6400000001</v>
      </c>
      <c r="K1005" s="1"/>
      <c r="L1005" s="1"/>
    </row>
    <row r="1006" spans="1:12" s="3" customFormat="1" ht="31.5" customHeight="1" x14ac:dyDescent="0.25">
      <c r="A1006" s="391">
        <v>5</v>
      </c>
      <c r="B1006" s="389" t="s">
        <v>249</v>
      </c>
      <c r="C1006" s="377" t="s">
        <v>24</v>
      </c>
      <c r="D1006" s="171">
        <v>4896938.6399999997</v>
      </c>
      <c r="E1006" s="378" t="s">
        <v>531</v>
      </c>
      <c r="F1006" s="175" t="s">
        <v>358</v>
      </c>
      <c r="G1006" s="186">
        <v>5065193.5199999996</v>
      </c>
      <c r="H1006" s="187">
        <v>43028</v>
      </c>
      <c r="I1006" s="187">
        <v>43076</v>
      </c>
      <c r="J1006" s="175">
        <v>4896938.6399999997</v>
      </c>
      <c r="K1006" s="2"/>
      <c r="L1006" s="2"/>
    </row>
    <row r="1007" spans="1:12" s="4" customFormat="1" ht="17.25" outlineLevel="1" thickBot="1" x14ac:dyDescent="0.3">
      <c r="A1007" s="142" t="s">
        <v>27</v>
      </c>
      <c r="B1007" s="143"/>
      <c r="C1007" s="60"/>
      <c r="D1007" s="55">
        <f>SUM(D1006:D1006)</f>
        <v>4896938.6399999997</v>
      </c>
      <c r="E1007" s="48"/>
      <c r="F1007" s="46"/>
      <c r="G1007" s="19">
        <f>SUM(G1006:G1006)</f>
        <v>5065193.5199999996</v>
      </c>
      <c r="H1007" s="58"/>
      <c r="I1007" s="34"/>
      <c r="J1007" s="55">
        <f>SUM(J1006:J1006)</f>
        <v>4896938.6399999997</v>
      </c>
      <c r="K1007" s="1"/>
      <c r="L1007" s="1"/>
    </row>
    <row r="1008" spans="1:12" s="3" customFormat="1" ht="43.5" customHeight="1" x14ac:dyDescent="0.25">
      <c r="A1008" s="375">
        <v>6</v>
      </c>
      <c r="B1008" s="376" t="s">
        <v>250</v>
      </c>
      <c r="C1008" s="377" t="s">
        <v>23</v>
      </c>
      <c r="D1008" s="171">
        <v>9417617.5055999998</v>
      </c>
      <c r="E1008" s="378" t="s">
        <v>558</v>
      </c>
      <c r="F1008" s="175" t="s">
        <v>423</v>
      </c>
      <c r="G1008" s="186">
        <v>9418807.4399999995</v>
      </c>
      <c r="H1008" s="187">
        <v>43078</v>
      </c>
      <c r="I1008" s="187">
        <v>43091</v>
      </c>
      <c r="J1008" s="175">
        <v>8469111</v>
      </c>
      <c r="K1008" s="2"/>
      <c r="L1008" s="2"/>
    </row>
    <row r="1009" spans="1:12" s="4" customFormat="1" ht="17.25" outlineLevel="1" thickBot="1" x14ac:dyDescent="0.3">
      <c r="A1009" s="142" t="s">
        <v>27</v>
      </c>
      <c r="B1009" s="143"/>
      <c r="C1009" s="60"/>
      <c r="D1009" s="55">
        <f>SUM(D1008:D1008)</f>
        <v>9417617.5055999998</v>
      </c>
      <c r="E1009" s="48"/>
      <c r="F1009" s="46"/>
      <c r="G1009" s="19">
        <f>SUM(G1008:G1008)</f>
        <v>9418807.4399999995</v>
      </c>
      <c r="H1009" s="58"/>
      <c r="I1009" s="34"/>
      <c r="J1009" s="55">
        <f>SUM(J1008:J1008)</f>
        <v>8469111</v>
      </c>
      <c r="K1009" s="1"/>
      <c r="L1009" s="1"/>
    </row>
    <row r="1010" spans="1:12" s="3" customFormat="1" ht="38.25" customHeight="1" x14ac:dyDescent="0.25">
      <c r="A1010" s="373">
        <v>7</v>
      </c>
      <c r="B1010" s="107" t="s">
        <v>251</v>
      </c>
      <c r="C1010" s="410" t="s">
        <v>23</v>
      </c>
      <c r="D1010" s="193">
        <v>3058249.85</v>
      </c>
      <c r="E1010" s="120" t="s">
        <v>557</v>
      </c>
      <c r="F1010" s="114" t="s">
        <v>555</v>
      </c>
      <c r="G1010" s="400">
        <v>3328736.63</v>
      </c>
      <c r="H1010" s="117">
        <v>43050</v>
      </c>
      <c r="I1010" s="117">
        <v>43061</v>
      </c>
      <c r="J1010" s="114">
        <v>3058249.85</v>
      </c>
      <c r="K1010" s="2"/>
      <c r="L1010" s="2"/>
    </row>
    <row r="1011" spans="1:12" s="4" customFormat="1" ht="17.25" outlineLevel="1" thickBot="1" x14ac:dyDescent="0.3">
      <c r="A1011" s="142" t="s">
        <v>27</v>
      </c>
      <c r="B1011" s="143"/>
      <c r="C1011" s="60"/>
      <c r="D1011" s="55">
        <f>SUM(D1010:D1010)</f>
        <v>3058249.85</v>
      </c>
      <c r="E1011" s="48"/>
      <c r="F1011" s="46"/>
      <c r="G1011" s="19">
        <f>SUM(G1010:G1010)</f>
        <v>3328736.63</v>
      </c>
      <c r="H1011" s="58"/>
      <c r="I1011" s="34"/>
      <c r="J1011" s="55">
        <f>SUM(J1010:J1010)</f>
        <v>3058249.85</v>
      </c>
      <c r="K1011" s="1"/>
      <c r="L1011" s="1"/>
    </row>
    <row r="1012" spans="1:12" s="3" customFormat="1" ht="31.5" customHeight="1" x14ac:dyDescent="0.25">
      <c r="A1012" s="392">
        <v>8</v>
      </c>
      <c r="B1012" s="393" t="s">
        <v>252</v>
      </c>
      <c r="C1012" s="377" t="s">
        <v>23</v>
      </c>
      <c r="D1012" s="171">
        <v>6776627</v>
      </c>
      <c r="E1012" s="378" t="s">
        <v>754</v>
      </c>
      <c r="F1012" s="175" t="s">
        <v>378</v>
      </c>
      <c r="G1012" s="240">
        <v>5985000</v>
      </c>
      <c r="H1012" s="187">
        <v>43074</v>
      </c>
      <c r="I1012" s="187">
        <v>43094</v>
      </c>
      <c r="J1012" s="175">
        <v>5867646.7599999998</v>
      </c>
      <c r="K1012" s="2"/>
      <c r="L1012" s="2"/>
    </row>
    <row r="1013" spans="1:12" s="4" customFormat="1" ht="33" outlineLevel="1" x14ac:dyDescent="0.25">
      <c r="A1013" s="394"/>
      <c r="B1013" s="395"/>
      <c r="C1013" s="235" t="s">
        <v>11</v>
      </c>
      <c r="D1013" s="178">
        <v>101709.14</v>
      </c>
      <c r="E1013" s="75" t="s">
        <v>517</v>
      </c>
      <c r="F1013" s="57" t="s">
        <v>422</v>
      </c>
      <c r="G1013" s="223">
        <v>102417.14</v>
      </c>
      <c r="H1013" s="59">
        <v>42957</v>
      </c>
      <c r="I1013" s="59">
        <v>42958</v>
      </c>
      <c r="J1013" s="57">
        <v>101709.14</v>
      </c>
      <c r="K1013" s="1"/>
      <c r="L1013" s="1"/>
    </row>
    <row r="1014" spans="1:12" s="4" customFormat="1" ht="17.25" outlineLevel="1" thickBot="1" x14ac:dyDescent="0.3">
      <c r="A1014" s="142" t="s">
        <v>27</v>
      </c>
      <c r="B1014" s="143"/>
      <c r="C1014" s="60"/>
      <c r="D1014" s="55">
        <f>SUM(D1012:D1013)</f>
        <v>6878336.1399999997</v>
      </c>
      <c r="E1014" s="48"/>
      <c r="F1014" s="46"/>
      <c r="G1014" s="19">
        <f>SUM(G1012:G1013)</f>
        <v>6087417.1399999997</v>
      </c>
      <c r="H1014" s="58"/>
      <c r="I1014" s="34"/>
      <c r="J1014" s="55">
        <f t="shared" ref="J1014" si="19">SUM(J1012:J1013)</f>
        <v>5969355.8999999994</v>
      </c>
      <c r="K1014" s="1"/>
      <c r="L1014" s="1"/>
    </row>
    <row r="1015" spans="1:12" s="3" customFormat="1" ht="47.25" customHeight="1" x14ac:dyDescent="0.25">
      <c r="A1015" s="375">
        <v>9</v>
      </c>
      <c r="B1015" s="376" t="s">
        <v>107</v>
      </c>
      <c r="C1015" s="377" t="s">
        <v>12</v>
      </c>
      <c r="D1015" s="171">
        <v>798788.02</v>
      </c>
      <c r="E1015" s="378" t="s">
        <v>502</v>
      </c>
      <c r="F1015" s="175" t="s">
        <v>357</v>
      </c>
      <c r="G1015" s="186">
        <v>785256.92</v>
      </c>
      <c r="H1015" s="187">
        <v>42906</v>
      </c>
      <c r="I1015" s="187">
        <v>42904</v>
      </c>
      <c r="J1015" s="175">
        <v>798788.02</v>
      </c>
      <c r="K1015" s="2"/>
      <c r="L1015" s="2"/>
    </row>
    <row r="1016" spans="1:12" s="4" customFormat="1" ht="17.25" outlineLevel="1" thickBot="1" x14ac:dyDescent="0.3">
      <c r="A1016" s="144" t="s">
        <v>27</v>
      </c>
      <c r="B1016" s="145"/>
      <c r="C1016" s="339"/>
      <c r="D1016" s="55">
        <f>SUM(D1015:D1015)</f>
        <v>798788.02</v>
      </c>
      <c r="E1016" s="118"/>
      <c r="F1016" s="112"/>
      <c r="G1016" s="19">
        <f>SUM(G1015:G1015)</f>
        <v>785256.92</v>
      </c>
      <c r="H1016" s="115"/>
      <c r="I1016" s="125"/>
      <c r="J1016" s="55">
        <f>SUM(J1015:J1015)</f>
        <v>798788.02</v>
      </c>
      <c r="K1016" s="1"/>
      <c r="L1016" s="1"/>
    </row>
    <row r="1017" spans="1:12" s="3" customFormat="1" ht="36.75" customHeight="1" x14ac:dyDescent="0.25">
      <c r="A1017" s="375">
        <v>10</v>
      </c>
      <c r="B1017" s="376" t="s">
        <v>108</v>
      </c>
      <c r="C1017" s="377" t="s">
        <v>12</v>
      </c>
      <c r="D1017" s="171">
        <v>973594.25</v>
      </c>
      <c r="E1017" s="378" t="s">
        <v>380</v>
      </c>
      <c r="F1017" s="175" t="s">
        <v>378</v>
      </c>
      <c r="G1017" s="186">
        <v>993066.13</v>
      </c>
      <c r="H1017" s="187">
        <v>42843</v>
      </c>
      <c r="I1017" s="187">
        <v>42900</v>
      </c>
      <c r="J1017" s="175">
        <v>973594.25</v>
      </c>
      <c r="K1017" s="2"/>
      <c r="L1017" s="2"/>
    </row>
    <row r="1018" spans="1:12" s="4" customFormat="1" ht="17.25" outlineLevel="1" thickBot="1" x14ac:dyDescent="0.3">
      <c r="A1018" s="142" t="s">
        <v>27</v>
      </c>
      <c r="B1018" s="143"/>
      <c r="C1018" s="60"/>
      <c r="D1018" s="55">
        <f>SUM(D1017:D1017)</f>
        <v>973594.25</v>
      </c>
      <c r="E1018" s="48"/>
      <c r="F1018" s="46"/>
      <c r="G1018" s="19">
        <f>SUM(G1017:G1017)</f>
        <v>993066.13</v>
      </c>
      <c r="H1018" s="58"/>
      <c r="I1018" s="34"/>
      <c r="J1018" s="55">
        <f>SUM(J1017:J1017)</f>
        <v>973594.25</v>
      </c>
      <c r="K1018" s="1"/>
      <c r="L1018" s="1"/>
    </row>
    <row r="1019" spans="1:12" s="3" customFormat="1" ht="40.5" customHeight="1" x14ac:dyDescent="0.25">
      <c r="A1019" s="375">
        <v>11</v>
      </c>
      <c r="B1019" s="376" t="s">
        <v>109</v>
      </c>
      <c r="C1019" s="377" t="s">
        <v>12</v>
      </c>
      <c r="D1019" s="171">
        <v>769859.72</v>
      </c>
      <c r="E1019" s="378" t="s">
        <v>381</v>
      </c>
      <c r="F1019" s="175" t="s">
        <v>357</v>
      </c>
      <c r="G1019" s="186">
        <v>785256.92</v>
      </c>
      <c r="H1019" s="187">
        <v>42906</v>
      </c>
      <c r="I1019" s="187">
        <v>42900</v>
      </c>
      <c r="J1019" s="175">
        <v>769859.72</v>
      </c>
      <c r="K1019" s="2"/>
      <c r="L1019" s="2"/>
    </row>
    <row r="1020" spans="1:12" s="4" customFormat="1" ht="17.25" outlineLevel="1" thickBot="1" x14ac:dyDescent="0.3">
      <c r="A1020" s="142" t="s">
        <v>27</v>
      </c>
      <c r="B1020" s="143"/>
      <c r="C1020" s="60"/>
      <c r="D1020" s="55">
        <f>SUM(D1019:D1019)</f>
        <v>769859.72</v>
      </c>
      <c r="E1020" s="48"/>
      <c r="F1020" s="46"/>
      <c r="G1020" s="19">
        <f>SUM(G1019:G1019)</f>
        <v>785256.92</v>
      </c>
      <c r="H1020" s="58"/>
      <c r="I1020" s="34"/>
      <c r="J1020" s="55">
        <f>SUM(J1019:J1019)</f>
        <v>769859.72</v>
      </c>
      <c r="K1020" s="1"/>
      <c r="L1020" s="1"/>
    </row>
    <row r="1021" spans="1:12" s="3" customFormat="1" ht="54" customHeight="1" x14ac:dyDescent="0.25">
      <c r="A1021" s="375">
        <v>12</v>
      </c>
      <c r="B1021" s="376" t="s">
        <v>110</v>
      </c>
      <c r="C1021" s="377" t="s">
        <v>12</v>
      </c>
      <c r="D1021" s="171">
        <v>765339.74</v>
      </c>
      <c r="E1021" s="378" t="s">
        <v>503</v>
      </c>
      <c r="F1021" s="175" t="s">
        <v>357</v>
      </c>
      <c r="G1021" s="186">
        <v>722566.58</v>
      </c>
      <c r="H1021" s="187">
        <v>42906</v>
      </c>
      <c r="I1021" s="187">
        <v>42904</v>
      </c>
      <c r="J1021" s="175">
        <v>765339.74</v>
      </c>
      <c r="K1021" s="2"/>
      <c r="L1021" s="2"/>
    </row>
    <row r="1022" spans="1:12" s="4" customFormat="1" ht="17.25" outlineLevel="1" thickBot="1" x14ac:dyDescent="0.3">
      <c r="A1022" s="142" t="s">
        <v>27</v>
      </c>
      <c r="B1022" s="143"/>
      <c r="C1022" s="60"/>
      <c r="D1022" s="55">
        <f>SUM(D1021:D1021)</f>
        <v>765339.74</v>
      </c>
      <c r="E1022" s="48"/>
      <c r="F1022" s="46"/>
      <c r="G1022" s="19">
        <f>SUM(G1021:G1021)</f>
        <v>722566.58</v>
      </c>
      <c r="H1022" s="58"/>
      <c r="I1022" s="34"/>
      <c r="J1022" s="55">
        <f>SUM(J1021:J1021)</f>
        <v>765339.74</v>
      </c>
      <c r="K1022" s="1"/>
      <c r="L1022" s="1"/>
    </row>
    <row r="1023" spans="1:12" s="3" customFormat="1" ht="41.25" customHeight="1" x14ac:dyDescent="0.25">
      <c r="A1023" s="375">
        <v>13</v>
      </c>
      <c r="B1023" s="376" t="s">
        <v>253</v>
      </c>
      <c r="C1023" s="377" t="s">
        <v>12</v>
      </c>
      <c r="D1023" s="171">
        <v>537155.86999999988</v>
      </c>
      <c r="E1023" s="378" t="s">
        <v>382</v>
      </c>
      <c r="F1023" s="175" t="s">
        <v>378</v>
      </c>
      <c r="G1023" s="186">
        <v>547898.99</v>
      </c>
      <c r="H1023" s="187">
        <v>42906</v>
      </c>
      <c r="I1023" s="187">
        <v>42900</v>
      </c>
      <c r="J1023" s="175">
        <v>537155.86999999988</v>
      </c>
      <c r="K1023" s="2"/>
      <c r="L1023" s="2"/>
    </row>
    <row r="1024" spans="1:12" s="4" customFormat="1" ht="17.25" outlineLevel="1" thickBot="1" x14ac:dyDescent="0.3">
      <c r="A1024" s="144" t="s">
        <v>27</v>
      </c>
      <c r="B1024" s="145"/>
      <c r="C1024" s="339"/>
      <c r="D1024" s="55">
        <f>SUM(D1023:D1023)</f>
        <v>537155.86999999988</v>
      </c>
      <c r="E1024" s="118"/>
      <c r="F1024" s="112"/>
      <c r="G1024" s="19">
        <f>SUM(G1023:G1023)</f>
        <v>547898.99</v>
      </c>
      <c r="H1024" s="115"/>
      <c r="I1024" s="125"/>
      <c r="J1024" s="55">
        <f>SUM(J1023:J1023)</f>
        <v>537155.86999999988</v>
      </c>
      <c r="K1024" s="1"/>
      <c r="L1024" s="1"/>
    </row>
    <row r="1025" spans="1:12" s="3" customFormat="1" ht="33.75" customHeight="1" x14ac:dyDescent="0.25">
      <c r="A1025" s="391">
        <v>14</v>
      </c>
      <c r="B1025" s="389" t="s">
        <v>111</v>
      </c>
      <c r="C1025" s="377" t="s">
        <v>12</v>
      </c>
      <c r="D1025" s="171">
        <v>775549.1</v>
      </c>
      <c r="E1025" s="378" t="s">
        <v>384</v>
      </c>
      <c r="F1025" s="175" t="s">
        <v>383</v>
      </c>
      <c r="G1025" s="186">
        <v>761526.82</v>
      </c>
      <c r="H1025" s="187">
        <v>42906</v>
      </c>
      <c r="I1025" s="187">
        <v>42902</v>
      </c>
      <c r="J1025" s="175">
        <v>775549.1</v>
      </c>
      <c r="K1025" s="2"/>
      <c r="L1025" s="2"/>
    </row>
    <row r="1026" spans="1:12" s="4" customFormat="1" ht="17.25" outlineLevel="1" thickBot="1" x14ac:dyDescent="0.3">
      <c r="A1026" s="144" t="s">
        <v>27</v>
      </c>
      <c r="B1026" s="145"/>
      <c r="C1026" s="339"/>
      <c r="D1026" s="24">
        <f>SUM(D1025:D1025)</f>
        <v>775549.1</v>
      </c>
      <c r="E1026" s="118"/>
      <c r="F1026" s="112"/>
      <c r="G1026" s="26">
        <f>SUM(G1025:G1025)</f>
        <v>761526.82</v>
      </c>
      <c r="H1026" s="115"/>
      <c r="I1026" s="125"/>
      <c r="J1026" s="24">
        <f>SUM(J1025:J1025)</f>
        <v>775549.1</v>
      </c>
      <c r="K1026" s="1"/>
      <c r="L1026" s="1"/>
    </row>
    <row r="1027" spans="1:12" s="3" customFormat="1" ht="52.5" customHeight="1" x14ac:dyDescent="0.25">
      <c r="A1027" s="391">
        <v>15</v>
      </c>
      <c r="B1027" s="389" t="s">
        <v>112</v>
      </c>
      <c r="C1027" s="377" t="s">
        <v>12</v>
      </c>
      <c r="D1027" s="171">
        <v>782098.1</v>
      </c>
      <c r="E1027" s="175" t="s">
        <v>504</v>
      </c>
      <c r="F1027" s="175" t="s">
        <v>357</v>
      </c>
      <c r="G1027" s="175">
        <v>726234.43</v>
      </c>
      <c r="H1027" s="433">
        <v>42906</v>
      </c>
      <c r="I1027" s="187">
        <v>42904</v>
      </c>
      <c r="J1027" s="175">
        <v>782098.1</v>
      </c>
      <c r="K1027" s="2"/>
      <c r="L1027" s="2"/>
    </row>
    <row r="1028" spans="1:12" s="4" customFormat="1" ht="17.25" outlineLevel="1" thickBot="1" x14ac:dyDescent="0.3">
      <c r="A1028" s="142" t="s">
        <v>27</v>
      </c>
      <c r="B1028" s="143"/>
      <c r="C1028" s="60"/>
      <c r="D1028" s="55">
        <f>SUM(D1027:D1027)</f>
        <v>782098.1</v>
      </c>
      <c r="E1028" s="48"/>
      <c r="F1028" s="46"/>
      <c r="G1028" s="19">
        <f>SUM(G1027:G1027)</f>
        <v>726234.43</v>
      </c>
      <c r="H1028" s="58"/>
      <c r="I1028" s="34"/>
      <c r="J1028" s="55">
        <f>SUM(J1027:J1027)</f>
        <v>782098.1</v>
      </c>
      <c r="K1028" s="1"/>
      <c r="L1028" s="1"/>
    </row>
    <row r="1029" spans="1:12" s="3" customFormat="1" ht="37.5" customHeight="1" x14ac:dyDescent="0.25">
      <c r="A1029" s="391">
        <v>16</v>
      </c>
      <c r="B1029" s="389" t="s">
        <v>113</v>
      </c>
      <c r="C1029" s="377" t="s">
        <v>12</v>
      </c>
      <c r="D1029" s="171">
        <v>717335.55</v>
      </c>
      <c r="E1029" s="378" t="s">
        <v>385</v>
      </c>
      <c r="F1029" s="175" t="s">
        <v>378</v>
      </c>
      <c r="G1029" s="186">
        <v>731682.27</v>
      </c>
      <c r="H1029" s="187">
        <v>42906</v>
      </c>
      <c r="I1029" s="187">
        <v>42900</v>
      </c>
      <c r="J1029" s="175">
        <v>717335.55</v>
      </c>
      <c r="K1029" s="2"/>
      <c r="L1029" s="2"/>
    </row>
    <row r="1030" spans="1:12" s="4" customFormat="1" ht="17.25" outlineLevel="1" thickBot="1" x14ac:dyDescent="0.3">
      <c r="A1030" s="142" t="s">
        <v>27</v>
      </c>
      <c r="B1030" s="143"/>
      <c r="C1030" s="60"/>
      <c r="D1030" s="55">
        <f>SUM(D1029:D1029)</f>
        <v>717335.55</v>
      </c>
      <c r="E1030" s="48"/>
      <c r="F1030" s="46"/>
      <c r="G1030" s="19">
        <f>SUM(G1029:G1029)</f>
        <v>731682.27</v>
      </c>
      <c r="H1030" s="58"/>
      <c r="I1030" s="34"/>
      <c r="J1030" s="55">
        <f>SUM(J1029:J1029)</f>
        <v>717335.55</v>
      </c>
      <c r="K1030" s="1"/>
      <c r="L1030" s="1"/>
    </row>
    <row r="1031" spans="1:12" s="3" customFormat="1" ht="18.75" customHeight="1" x14ac:dyDescent="0.25">
      <c r="A1031" s="392">
        <v>17</v>
      </c>
      <c r="B1031" s="170" t="s">
        <v>121</v>
      </c>
      <c r="C1031" s="377" t="s">
        <v>8</v>
      </c>
      <c r="D1031" s="171">
        <v>1748896.88</v>
      </c>
      <c r="E1031" s="390" t="s">
        <v>457</v>
      </c>
      <c r="F1031" s="233" t="s">
        <v>358</v>
      </c>
      <c r="G1031" s="190">
        <v>3494833.2045805743</v>
      </c>
      <c r="H1031" s="174">
        <v>42980</v>
      </c>
      <c r="I1031" s="174">
        <v>42990</v>
      </c>
      <c r="J1031" s="175">
        <v>1748896.88</v>
      </c>
      <c r="K1031" s="2"/>
      <c r="L1031" s="2"/>
    </row>
    <row r="1032" spans="1:12" s="3" customFormat="1" ht="16.5" customHeight="1" x14ac:dyDescent="0.25">
      <c r="A1032" s="385"/>
      <c r="B1032" s="192"/>
      <c r="C1032" s="410" t="s">
        <v>9</v>
      </c>
      <c r="D1032" s="193">
        <v>586221.64</v>
      </c>
      <c r="E1032" s="134"/>
      <c r="F1032" s="131"/>
      <c r="G1032" s="180"/>
      <c r="H1032" s="140"/>
      <c r="I1032" s="140"/>
      <c r="J1032" s="114">
        <v>586221.64</v>
      </c>
      <c r="K1032" s="2"/>
      <c r="L1032" s="2"/>
    </row>
    <row r="1033" spans="1:12" s="4" customFormat="1" ht="16.5" outlineLevel="1" x14ac:dyDescent="0.25">
      <c r="A1033" s="394"/>
      <c r="B1033" s="177"/>
      <c r="C1033" s="235" t="s">
        <v>10</v>
      </c>
      <c r="D1033" s="178">
        <v>303202.18</v>
      </c>
      <c r="E1033" s="135"/>
      <c r="F1033" s="132"/>
      <c r="G1033" s="182"/>
      <c r="H1033" s="141"/>
      <c r="I1033" s="141"/>
      <c r="J1033" s="57">
        <v>303202.18</v>
      </c>
      <c r="K1033" s="1"/>
      <c r="L1033" s="1"/>
    </row>
    <row r="1034" spans="1:12" s="4" customFormat="1" ht="17.25" outlineLevel="1" thickBot="1" x14ac:dyDescent="0.3">
      <c r="A1034" s="142" t="s">
        <v>27</v>
      </c>
      <c r="B1034" s="143"/>
      <c r="C1034" s="60"/>
      <c r="D1034" s="55">
        <f>SUM(D1031:D1033)</f>
        <v>2638320.7000000002</v>
      </c>
      <c r="E1034" s="48"/>
      <c r="F1034" s="46"/>
      <c r="G1034" s="19">
        <f>SUM(G1031:G1033)</f>
        <v>3494833.2045805743</v>
      </c>
      <c r="H1034" s="58"/>
      <c r="I1034" s="34"/>
      <c r="J1034" s="55">
        <f>SUM(J1031:J1033)</f>
        <v>2638320.7000000002</v>
      </c>
      <c r="K1034" s="1"/>
      <c r="L1034" s="1"/>
    </row>
    <row r="1035" spans="1:12" s="3" customFormat="1" ht="35.25" customHeight="1" x14ac:dyDescent="0.25">
      <c r="A1035" s="373">
        <v>18</v>
      </c>
      <c r="B1035" s="107" t="s">
        <v>122</v>
      </c>
      <c r="C1035" s="410" t="s">
        <v>12</v>
      </c>
      <c r="D1035" s="193">
        <v>537310.64</v>
      </c>
      <c r="E1035" s="378" t="s">
        <v>450</v>
      </c>
      <c r="F1035" s="434" t="s">
        <v>358</v>
      </c>
      <c r="G1035" s="411">
        <v>540812.98438525666</v>
      </c>
      <c r="H1035" s="117">
        <v>42994</v>
      </c>
      <c r="I1035" s="117">
        <v>42939</v>
      </c>
      <c r="J1035" s="114">
        <v>537310.64</v>
      </c>
      <c r="K1035" s="2"/>
      <c r="L1035" s="2"/>
    </row>
    <row r="1036" spans="1:12" s="4" customFormat="1" ht="17.25" outlineLevel="1" thickBot="1" x14ac:dyDescent="0.3">
      <c r="A1036" s="142" t="s">
        <v>27</v>
      </c>
      <c r="B1036" s="143"/>
      <c r="C1036" s="60"/>
      <c r="D1036" s="55">
        <f>SUM(D1035:D1035)</f>
        <v>537310.64</v>
      </c>
      <c r="E1036" s="382"/>
      <c r="F1036" s="232"/>
      <c r="G1036" s="19">
        <f>SUM(G1035:G1035)</f>
        <v>540812.98438525666</v>
      </c>
      <c r="H1036" s="58"/>
      <c r="I1036" s="34"/>
      <c r="J1036" s="55">
        <f>SUM(J1035:J1035)</f>
        <v>537310.64</v>
      </c>
      <c r="K1036" s="1"/>
      <c r="L1036" s="1"/>
    </row>
    <row r="1037" spans="1:12" s="3" customFormat="1" ht="21" customHeight="1" x14ac:dyDescent="0.25">
      <c r="A1037" s="392">
        <v>19</v>
      </c>
      <c r="B1037" s="393" t="s">
        <v>254</v>
      </c>
      <c r="C1037" s="377" t="s">
        <v>23</v>
      </c>
      <c r="D1037" s="171"/>
      <c r="E1037" s="378"/>
      <c r="F1037" s="175"/>
      <c r="G1037" s="186"/>
      <c r="H1037" s="187"/>
      <c r="I1037" s="174" t="s">
        <v>797</v>
      </c>
      <c r="J1037" s="435"/>
      <c r="K1037" s="2"/>
      <c r="L1037" s="2"/>
    </row>
    <row r="1038" spans="1:12" s="3" customFormat="1" ht="21" customHeight="1" x14ac:dyDescent="0.25">
      <c r="A1038" s="385"/>
      <c r="B1038" s="386"/>
      <c r="C1038" s="410" t="s">
        <v>24</v>
      </c>
      <c r="D1038" s="193"/>
      <c r="E1038" s="120"/>
      <c r="F1038" s="114"/>
      <c r="G1038" s="411"/>
      <c r="H1038" s="117"/>
      <c r="I1038" s="141"/>
      <c r="J1038" s="127"/>
      <c r="K1038" s="2"/>
      <c r="L1038" s="2"/>
    </row>
    <row r="1039" spans="1:12" s="4" customFormat="1" ht="39" customHeight="1" outlineLevel="1" x14ac:dyDescent="0.25">
      <c r="A1039" s="394"/>
      <c r="B1039" s="395"/>
      <c r="C1039" s="235" t="s">
        <v>11</v>
      </c>
      <c r="D1039" s="178"/>
      <c r="E1039" s="75" t="s">
        <v>517</v>
      </c>
      <c r="F1039" s="57" t="s">
        <v>422</v>
      </c>
      <c r="G1039" s="223">
        <v>103476.25</v>
      </c>
      <c r="H1039" s="59">
        <v>42957</v>
      </c>
      <c r="I1039" s="59"/>
      <c r="J1039" s="57"/>
      <c r="K1039" s="1"/>
      <c r="L1039" s="1"/>
    </row>
    <row r="1040" spans="1:12" s="4" customFormat="1" ht="17.25" outlineLevel="1" thickBot="1" x14ac:dyDescent="0.3">
      <c r="A1040" s="142" t="s">
        <v>27</v>
      </c>
      <c r="B1040" s="143"/>
      <c r="C1040" s="60"/>
      <c r="D1040" s="55">
        <f>SUM(D1037:D1039)</f>
        <v>0</v>
      </c>
      <c r="E1040" s="48"/>
      <c r="F1040" s="46"/>
      <c r="G1040" s="19">
        <f>SUM(G1037:G1039)</f>
        <v>103476.25</v>
      </c>
      <c r="H1040" s="58"/>
      <c r="I1040" s="34"/>
      <c r="J1040" s="55">
        <f>SUM(J1037:J1039)</f>
        <v>0</v>
      </c>
      <c r="K1040" s="1"/>
      <c r="L1040" s="1"/>
    </row>
    <row r="1041" spans="1:12" s="3" customFormat="1" ht="34.5" customHeight="1" x14ac:dyDescent="0.25">
      <c r="A1041" s="379">
        <v>20</v>
      </c>
      <c r="B1041" s="380" t="s">
        <v>255</v>
      </c>
      <c r="C1041" s="377" t="s">
        <v>23</v>
      </c>
      <c r="D1041" s="171">
        <v>6423225.6780000003</v>
      </c>
      <c r="E1041" s="378" t="s">
        <v>755</v>
      </c>
      <c r="F1041" s="175" t="s">
        <v>378</v>
      </c>
      <c r="G1041" s="186">
        <v>5423225.7999999998</v>
      </c>
      <c r="H1041" s="187">
        <v>43074</v>
      </c>
      <c r="I1041" s="187">
        <v>43098</v>
      </c>
      <c r="J1041" s="175">
        <v>5264437.84</v>
      </c>
      <c r="K1041" s="2"/>
      <c r="L1041" s="2"/>
    </row>
    <row r="1042" spans="1:12" s="4" customFormat="1" ht="40.5" customHeight="1" outlineLevel="1" x14ac:dyDescent="0.25">
      <c r="A1042" s="383"/>
      <c r="B1042" s="384"/>
      <c r="C1042" s="235" t="s">
        <v>11</v>
      </c>
      <c r="D1042" s="178">
        <v>117622.13</v>
      </c>
      <c r="E1042" s="75" t="s">
        <v>517</v>
      </c>
      <c r="F1042" s="57" t="s">
        <v>422</v>
      </c>
      <c r="G1042" s="223">
        <v>117622.13</v>
      </c>
      <c r="H1042" s="59">
        <v>42957</v>
      </c>
      <c r="I1042" s="59">
        <v>42958</v>
      </c>
      <c r="J1042" s="57">
        <v>117622.13</v>
      </c>
      <c r="K1042" s="1"/>
      <c r="L1042" s="1"/>
    </row>
    <row r="1043" spans="1:12" s="4" customFormat="1" ht="17.25" outlineLevel="1" thickBot="1" x14ac:dyDescent="0.3">
      <c r="A1043" s="142" t="s">
        <v>27</v>
      </c>
      <c r="B1043" s="143"/>
      <c r="C1043" s="60"/>
      <c r="D1043" s="55">
        <f>SUM(D1041:D1042)</f>
        <v>6540847.8080000002</v>
      </c>
      <c r="E1043" s="48"/>
      <c r="F1043" s="46"/>
      <c r="G1043" s="19">
        <f>SUM(G1041:G1042)</f>
        <v>5540847.9299999997</v>
      </c>
      <c r="H1043" s="58"/>
      <c r="I1043" s="34"/>
      <c r="J1043" s="55">
        <f>SUM(J1041:J1042)</f>
        <v>5382059.9699999997</v>
      </c>
      <c r="K1043" s="1"/>
      <c r="L1043" s="1"/>
    </row>
    <row r="1044" spans="1:12" s="3" customFormat="1" ht="28.5" customHeight="1" x14ac:dyDescent="0.25">
      <c r="A1044" s="392">
        <v>21</v>
      </c>
      <c r="B1044" s="393" t="s">
        <v>256</v>
      </c>
      <c r="C1044" s="377" t="s">
        <v>23</v>
      </c>
      <c r="D1044" s="171">
        <v>3998045.7919999999</v>
      </c>
      <c r="E1044" s="378" t="s">
        <v>755</v>
      </c>
      <c r="F1044" s="175" t="s">
        <v>378</v>
      </c>
      <c r="G1044" s="186">
        <v>3998046.08</v>
      </c>
      <c r="H1044" s="187">
        <v>43046</v>
      </c>
      <c r="I1044" s="187">
        <v>43070</v>
      </c>
      <c r="J1044" s="175">
        <v>3409811.78</v>
      </c>
      <c r="K1044" s="2"/>
      <c r="L1044" s="2"/>
    </row>
    <row r="1045" spans="1:12" s="4" customFormat="1" ht="33" outlineLevel="1" x14ac:dyDescent="0.25">
      <c r="A1045" s="394"/>
      <c r="B1045" s="395"/>
      <c r="C1045" s="235" t="s">
        <v>11</v>
      </c>
      <c r="D1045" s="178">
        <v>70332.66</v>
      </c>
      <c r="E1045" s="75" t="s">
        <v>517</v>
      </c>
      <c r="F1045" s="57" t="s">
        <v>422</v>
      </c>
      <c r="G1045" s="223">
        <v>70332.66</v>
      </c>
      <c r="H1045" s="59">
        <v>42957</v>
      </c>
      <c r="I1045" s="59">
        <v>42958</v>
      </c>
      <c r="J1045" s="57">
        <v>70332.66</v>
      </c>
      <c r="K1045" s="1"/>
      <c r="L1045" s="1"/>
    </row>
    <row r="1046" spans="1:12" s="4" customFormat="1" ht="17.25" outlineLevel="1" thickBot="1" x14ac:dyDescent="0.3">
      <c r="A1046" s="142" t="s">
        <v>27</v>
      </c>
      <c r="B1046" s="143"/>
      <c r="C1046" s="60"/>
      <c r="D1046" s="55">
        <f>SUM(D1044:D1045)</f>
        <v>4068378.452</v>
      </c>
      <c r="E1046" s="48"/>
      <c r="F1046" s="46"/>
      <c r="G1046" s="19">
        <f>SUM(G1044:G1045)</f>
        <v>4068378.74</v>
      </c>
      <c r="H1046" s="58"/>
      <c r="I1046" s="34"/>
      <c r="J1046" s="21">
        <f>J1044+J1045</f>
        <v>3480144.44</v>
      </c>
      <c r="K1046" s="1"/>
      <c r="L1046" s="1"/>
    </row>
    <row r="1047" spans="1:12" s="3" customFormat="1" ht="32.25" customHeight="1" x14ac:dyDescent="0.25">
      <c r="A1047" s="385">
        <v>22</v>
      </c>
      <c r="B1047" s="192" t="s">
        <v>257</v>
      </c>
      <c r="C1047" s="410" t="s">
        <v>23</v>
      </c>
      <c r="D1047" s="193">
        <v>2766170.39</v>
      </c>
      <c r="E1047" s="378" t="s">
        <v>755</v>
      </c>
      <c r="F1047" s="175" t="s">
        <v>378</v>
      </c>
      <c r="G1047" s="411">
        <v>2766170.12</v>
      </c>
      <c r="H1047" s="117">
        <v>43046</v>
      </c>
      <c r="I1047" s="117">
        <v>43077</v>
      </c>
      <c r="J1047" s="114">
        <v>2667006.5</v>
      </c>
      <c r="K1047" s="2"/>
      <c r="L1047" s="2"/>
    </row>
    <row r="1048" spans="1:12" s="4" customFormat="1" ht="33" outlineLevel="1" x14ac:dyDescent="0.25">
      <c r="A1048" s="394"/>
      <c r="B1048" s="177"/>
      <c r="C1048" s="235" t="s">
        <v>11</v>
      </c>
      <c r="D1048" s="178">
        <v>91347.45</v>
      </c>
      <c r="E1048" s="75" t="s">
        <v>517</v>
      </c>
      <c r="F1048" s="57" t="s">
        <v>422</v>
      </c>
      <c r="G1048" s="223">
        <v>91347.45</v>
      </c>
      <c r="H1048" s="59">
        <v>42957</v>
      </c>
      <c r="I1048" s="59">
        <v>42958</v>
      </c>
      <c r="J1048" s="57">
        <v>91347.45</v>
      </c>
      <c r="K1048" s="1"/>
      <c r="L1048" s="1"/>
    </row>
    <row r="1049" spans="1:12" s="4" customFormat="1" ht="17.25" outlineLevel="1" thickBot="1" x14ac:dyDescent="0.3">
      <c r="A1049" s="142" t="s">
        <v>27</v>
      </c>
      <c r="B1049" s="143"/>
      <c r="C1049" s="60"/>
      <c r="D1049" s="55">
        <f>SUM(D1047:D1048)</f>
        <v>2857517.8400000003</v>
      </c>
      <c r="E1049" s="48"/>
      <c r="F1049" s="46"/>
      <c r="G1049" s="19">
        <f>SUM(G1047:G1048)</f>
        <v>2857517.5700000003</v>
      </c>
      <c r="H1049" s="58"/>
      <c r="I1049" s="34"/>
      <c r="J1049" s="55">
        <f t="shared" ref="J1049" si="20">SUM(J1047:J1048)</f>
        <v>2758353.95</v>
      </c>
      <c r="K1049" s="1"/>
      <c r="L1049" s="1"/>
    </row>
    <row r="1050" spans="1:12" s="3" customFormat="1" ht="28.5" customHeight="1" x14ac:dyDescent="0.25">
      <c r="A1050" s="392">
        <v>23</v>
      </c>
      <c r="B1050" s="170" t="s">
        <v>258</v>
      </c>
      <c r="C1050" s="377" t="s">
        <v>12</v>
      </c>
      <c r="D1050" s="171">
        <v>1473414.13</v>
      </c>
      <c r="E1050" s="390" t="s">
        <v>450</v>
      </c>
      <c r="F1050" s="233" t="s">
        <v>358</v>
      </c>
      <c r="G1050" s="190">
        <v>8836180.749593446</v>
      </c>
      <c r="H1050" s="174">
        <v>42994</v>
      </c>
      <c r="I1050" s="187">
        <v>43003</v>
      </c>
      <c r="J1050" s="175">
        <v>1473414.13</v>
      </c>
      <c r="K1050" s="2"/>
      <c r="L1050" s="2"/>
    </row>
    <row r="1051" spans="1:12" s="3" customFormat="1" ht="30.75" customHeight="1" x14ac:dyDescent="0.25">
      <c r="A1051" s="385"/>
      <c r="B1051" s="192"/>
      <c r="C1051" s="410" t="s">
        <v>24</v>
      </c>
      <c r="D1051" s="193">
        <v>8234246.5</v>
      </c>
      <c r="E1051" s="135"/>
      <c r="F1051" s="132"/>
      <c r="G1051" s="182"/>
      <c r="H1051" s="141"/>
      <c r="I1051" s="117">
        <v>43062</v>
      </c>
      <c r="J1051" s="114">
        <v>8234246.5</v>
      </c>
      <c r="K1051" s="2"/>
      <c r="L1051" s="2"/>
    </row>
    <row r="1052" spans="1:12" s="4" customFormat="1" ht="33" customHeight="1" outlineLevel="1" x14ac:dyDescent="0.25">
      <c r="A1052" s="394"/>
      <c r="B1052" s="177"/>
      <c r="C1052" s="235" t="s">
        <v>23</v>
      </c>
      <c r="D1052" s="178">
        <v>6477398.7800000003</v>
      </c>
      <c r="E1052" s="75" t="s">
        <v>531</v>
      </c>
      <c r="F1052" s="57" t="s">
        <v>358</v>
      </c>
      <c r="G1052" s="223">
        <v>8824976.7799999993</v>
      </c>
      <c r="H1052" s="59">
        <v>43028</v>
      </c>
      <c r="I1052" s="59">
        <v>43049</v>
      </c>
      <c r="J1052" s="57">
        <v>6477398.7800000003</v>
      </c>
      <c r="K1052" s="1"/>
      <c r="L1052" s="1"/>
    </row>
    <row r="1053" spans="1:12" s="4" customFormat="1" ht="30.75" customHeight="1" outlineLevel="1" x14ac:dyDescent="0.25">
      <c r="A1053" s="394"/>
      <c r="B1053" s="177"/>
      <c r="C1053" s="235" t="s">
        <v>11</v>
      </c>
      <c r="D1053" s="178"/>
      <c r="E1053" s="75"/>
      <c r="F1053" s="57"/>
      <c r="G1053" s="223"/>
      <c r="H1053" s="59"/>
      <c r="I1053" s="59"/>
      <c r="J1053" s="57"/>
      <c r="K1053" s="1"/>
      <c r="L1053" s="1"/>
    </row>
    <row r="1054" spans="1:12" s="4" customFormat="1" ht="17.25" outlineLevel="1" thickBot="1" x14ac:dyDescent="0.3">
      <c r="A1054" s="142" t="s">
        <v>27</v>
      </c>
      <c r="B1054" s="143"/>
      <c r="C1054" s="60"/>
      <c r="D1054" s="55">
        <f>SUM(D1050:D1053)</f>
        <v>16185059.41</v>
      </c>
      <c r="E1054" s="48"/>
      <c r="F1054" s="46"/>
      <c r="G1054" s="19">
        <f>SUM(G1050:G1053)</f>
        <v>17661157.529593445</v>
      </c>
      <c r="H1054" s="58"/>
      <c r="I1054" s="34"/>
      <c r="J1054" s="55">
        <f>SUM(J1050:J1053)</f>
        <v>16185059.41</v>
      </c>
      <c r="K1054" s="1"/>
      <c r="L1054" s="1"/>
    </row>
    <row r="1055" spans="1:12" s="3" customFormat="1" ht="37.5" customHeight="1" x14ac:dyDescent="0.25">
      <c r="A1055" s="392">
        <v>24</v>
      </c>
      <c r="B1055" s="170" t="s">
        <v>259</v>
      </c>
      <c r="C1055" s="377" t="s">
        <v>23</v>
      </c>
      <c r="D1055" s="171">
        <v>9294457.6199999992</v>
      </c>
      <c r="E1055" s="73" t="s">
        <v>531</v>
      </c>
      <c r="F1055" s="175" t="s">
        <v>383</v>
      </c>
      <c r="G1055" s="186">
        <v>9944797.8100000005</v>
      </c>
      <c r="H1055" s="187" t="s">
        <v>532</v>
      </c>
      <c r="I1055" s="187">
        <v>43063</v>
      </c>
      <c r="J1055" s="175">
        <v>9294457.6199999992</v>
      </c>
      <c r="K1055" s="2"/>
      <c r="L1055" s="2"/>
    </row>
    <row r="1056" spans="1:12" s="4" customFormat="1" ht="26.25" customHeight="1" outlineLevel="1" x14ac:dyDescent="0.25">
      <c r="A1056" s="394"/>
      <c r="B1056" s="177"/>
      <c r="C1056" s="235" t="s">
        <v>11</v>
      </c>
      <c r="D1056" s="178"/>
      <c r="E1056" s="387"/>
      <c r="F1056" s="57"/>
      <c r="G1056" s="223"/>
      <c r="H1056" s="59"/>
      <c r="I1056" s="17"/>
      <c r="J1056" s="57"/>
      <c r="K1056" s="1"/>
      <c r="L1056" s="1"/>
    </row>
    <row r="1057" spans="1:12" s="4" customFormat="1" ht="17.25" outlineLevel="1" thickBot="1" x14ac:dyDescent="0.3">
      <c r="A1057" s="142" t="s">
        <v>27</v>
      </c>
      <c r="B1057" s="143"/>
      <c r="C1057" s="60"/>
      <c r="D1057" s="55">
        <f>SUM(D1055:D1056)</f>
        <v>9294457.6199999992</v>
      </c>
      <c r="E1057" s="48"/>
      <c r="F1057" s="46"/>
      <c r="G1057" s="19">
        <f>SUM(G1055:G1056)</f>
        <v>9944797.8100000005</v>
      </c>
      <c r="H1057" s="58"/>
      <c r="I1057" s="34"/>
      <c r="J1057" s="55">
        <f>SUM(J1055:J1056)</f>
        <v>9294457.6199999992</v>
      </c>
      <c r="K1057" s="1"/>
      <c r="L1057" s="1"/>
    </row>
    <row r="1058" spans="1:12" s="3" customFormat="1" ht="16.5" x14ac:dyDescent="0.25">
      <c r="A1058" s="392">
        <v>25</v>
      </c>
      <c r="B1058" s="393" t="s">
        <v>260</v>
      </c>
      <c r="C1058" s="377" t="s">
        <v>12</v>
      </c>
      <c r="D1058" s="171"/>
      <c r="E1058" s="390" t="s">
        <v>469</v>
      </c>
      <c r="F1058" s="233" t="s">
        <v>379</v>
      </c>
      <c r="G1058" s="190">
        <v>10710071.98</v>
      </c>
      <c r="H1058" s="174">
        <v>42966</v>
      </c>
      <c r="I1058" s="174" t="s">
        <v>797</v>
      </c>
      <c r="J1058" s="175"/>
      <c r="K1058" s="2"/>
      <c r="L1058" s="2"/>
    </row>
    <row r="1059" spans="1:12" s="3" customFormat="1" ht="16.5" x14ac:dyDescent="0.25">
      <c r="A1059" s="385"/>
      <c r="B1059" s="386"/>
      <c r="C1059" s="410" t="s">
        <v>8</v>
      </c>
      <c r="D1059" s="193"/>
      <c r="E1059" s="134"/>
      <c r="F1059" s="131"/>
      <c r="G1059" s="180"/>
      <c r="H1059" s="140"/>
      <c r="I1059" s="140"/>
      <c r="J1059" s="114"/>
      <c r="K1059" s="2"/>
      <c r="L1059" s="2"/>
    </row>
    <row r="1060" spans="1:12" s="3" customFormat="1" ht="16.5" x14ac:dyDescent="0.25">
      <c r="A1060" s="385"/>
      <c r="B1060" s="386"/>
      <c r="C1060" s="410" t="s">
        <v>9</v>
      </c>
      <c r="D1060" s="193"/>
      <c r="E1060" s="134"/>
      <c r="F1060" s="131"/>
      <c r="G1060" s="180"/>
      <c r="H1060" s="140"/>
      <c r="I1060" s="140"/>
      <c r="J1060" s="114"/>
      <c r="K1060" s="2"/>
      <c r="L1060" s="2"/>
    </row>
    <row r="1061" spans="1:12" s="3" customFormat="1" ht="16.5" x14ac:dyDescent="0.25">
      <c r="A1061" s="385"/>
      <c r="B1061" s="386"/>
      <c r="C1061" s="410" t="s">
        <v>10</v>
      </c>
      <c r="D1061" s="193"/>
      <c r="E1061" s="135"/>
      <c r="F1061" s="132"/>
      <c r="G1061" s="182"/>
      <c r="H1061" s="141"/>
      <c r="I1061" s="141"/>
      <c r="J1061" s="114"/>
      <c r="K1061" s="2"/>
      <c r="L1061" s="2"/>
    </row>
    <row r="1062" spans="1:12" s="4" customFormat="1" ht="17.25" outlineLevel="1" thickBot="1" x14ac:dyDescent="0.3">
      <c r="A1062" s="142" t="s">
        <v>27</v>
      </c>
      <c r="B1062" s="143"/>
      <c r="C1062" s="60"/>
      <c r="D1062" s="55">
        <f>SUM(D1058:D1061)</f>
        <v>0</v>
      </c>
      <c r="E1062" s="48"/>
      <c r="F1062" s="46"/>
      <c r="G1062" s="19">
        <f>SUM(G1058:G1061)</f>
        <v>10710071.98</v>
      </c>
      <c r="H1062" s="58"/>
      <c r="I1062" s="34"/>
      <c r="J1062" s="55">
        <f>SUM(J1058:J1061)</f>
        <v>0</v>
      </c>
      <c r="K1062" s="1"/>
      <c r="L1062" s="1"/>
    </row>
    <row r="1063" spans="1:12" s="3" customFormat="1" ht="15.75" customHeight="1" x14ac:dyDescent="0.25">
      <c r="A1063" s="379">
        <v>26</v>
      </c>
      <c r="B1063" s="380" t="s">
        <v>261</v>
      </c>
      <c r="C1063" s="377" t="s">
        <v>12</v>
      </c>
      <c r="D1063" s="171">
        <v>2284104.71</v>
      </c>
      <c r="E1063" s="390" t="s">
        <v>469</v>
      </c>
      <c r="F1063" s="233" t="s">
        <v>379</v>
      </c>
      <c r="G1063" s="190">
        <v>14473578.859999999</v>
      </c>
      <c r="H1063" s="174">
        <v>42988</v>
      </c>
      <c r="I1063" s="187">
        <v>43075</v>
      </c>
      <c r="J1063" s="175">
        <v>2284104.71</v>
      </c>
      <c r="K1063" s="2"/>
      <c r="L1063" s="2"/>
    </row>
    <row r="1064" spans="1:12" s="3" customFormat="1" ht="16.5" x14ac:dyDescent="0.25">
      <c r="A1064" s="383"/>
      <c r="B1064" s="384"/>
      <c r="C1064" s="410" t="s">
        <v>8</v>
      </c>
      <c r="D1064" s="193">
        <v>5588650.25</v>
      </c>
      <c r="E1064" s="134"/>
      <c r="F1064" s="131"/>
      <c r="G1064" s="180"/>
      <c r="H1064" s="140"/>
      <c r="I1064" s="117">
        <v>43031</v>
      </c>
      <c r="J1064" s="114">
        <v>5588650.25</v>
      </c>
      <c r="K1064" s="2"/>
      <c r="L1064" s="2"/>
    </row>
    <row r="1065" spans="1:12" s="3" customFormat="1" ht="16.5" x14ac:dyDescent="0.25">
      <c r="A1065" s="383"/>
      <c r="B1065" s="384"/>
      <c r="C1065" s="410" t="s">
        <v>9</v>
      </c>
      <c r="D1065" s="193">
        <v>5255939.67</v>
      </c>
      <c r="E1065" s="134"/>
      <c r="F1065" s="131"/>
      <c r="G1065" s="180"/>
      <c r="H1065" s="140"/>
      <c r="I1065" s="117">
        <v>43075</v>
      </c>
      <c r="J1065" s="114">
        <v>5255939.67</v>
      </c>
      <c r="K1065" s="2"/>
      <c r="L1065" s="2"/>
    </row>
    <row r="1066" spans="1:12" s="4" customFormat="1" ht="18" customHeight="1" outlineLevel="1" x14ac:dyDescent="0.25">
      <c r="A1066" s="383"/>
      <c r="B1066" s="384"/>
      <c r="C1066" s="410" t="s">
        <v>10</v>
      </c>
      <c r="D1066" s="178"/>
      <c r="E1066" s="135"/>
      <c r="F1066" s="132"/>
      <c r="G1066" s="182"/>
      <c r="H1066" s="141"/>
      <c r="I1066" s="59" t="s">
        <v>798</v>
      </c>
      <c r="J1066" s="57"/>
      <c r="K1066" s="1"/>
      <c r="L1066" s="1"/>
    </row>
    <row r="1067" spans="1:12" s="4" customFormat="1" ht="17.25" outlineLevel="1" thickBot="1" x14ac:dyDescent="0.3">
      <c r="A1067" s="144" t="s">
        <v>27</v>
      </c>
      <c r="B1067" s="145"/>
      <c r="C1067" s="60"/>
      <c r="D1067" s="55">
        <f>SUM(D1063:D1066)</f>
        <v>13128694.629999999</v>
      </c>
      <c r="E1067" s="118"/>
      <c r="F1067" s="112"/>
      <c r="G1067" s="19">
        <f>SUM(G1063:G1066)</f>
        <v>14473578.859999999</v>
      </c>
      <c r="H1067" s="115"/>
      <c r="I1067" s="125"/>
      <c r="J1067" s="55">
        <f>SUM(J1063:J1066)</f>
        <v>13128694.629999999</v>
      </c>
      <c r="K1067" s="1"/>
      <c r="L1067" s="1"/>
    </row>
    <row r="1068" spans="1:12" s="3" customFormat="1" ht="16.5" x14ac:dyDescent="0.25">
      <c r="A1068" s="379">
        <v>27</v>
      </c>
      <c r="B1068" s="380" t="s">
        <v>262</v>
      </c>
      <c r="C1068" s="410" t="s">
        <v>8</v>
      </c>
      <c r="D1068" s="171">
        <v>4923677.58</v>
      </c>
      <c r="E1068" s="390" t="s">
        <v>469</v>
      </c>
      <c r="F1068" s="233" t="s">
        <v>379</v>
      </c>
      <c r="G1068" s="190">
        <v>12913425.210000001</v>
      </c>
      <c r="H1068" s="174">
        <v>42980</v>
      </c>
      <c r="I1068" s="187">
        <v>43012</v>
      </c>
      <c r="J1068" s="175">
        <v>4923677.58</v>
      </c>
      <c r="K1068" s="2"/>
      <c r="L1068" s="2"/>
    </row>
    <row r="1069" spans="1:12" s="3" customFormat="1" ht="16.5" customHeight="1" x14ac:dyDescent="0.25">
      <c r="A1069" s="383"/>
      <c r="B1069" s="384"/>
      <c r="C1069" s="410" t="s">
        <v>9</v>
      </c>
      <c r="D1069" s="193">
        <v>5628919.5300000003</v>
      </c>
      <c r="E1069" s="134"/>
      <c r="F1069" s="131"/>
      <c r="G1069" s="180"/>
      <c r="H1069" s="140"/>
      <c r="I1069" s="139">
        <v>42947</v>
      </c>
      <c r="J1069" s="114">
        <v>5628919.5300000003</v>
      </c>
      <c r="K1069" s="2"/>
      <c r="L1069" s="2"/>
    </row>
    <row r="1070" spans="1:12" s="4" customFormat="1" ht="18" customHeight="1" outlineLevel="1" x14ac:dyDescent="0.25">
      <c r="A1070" s="383"/>
      <c r="B1070" s="384"/>
      <c r="C1070" s="410" t="s">
        <v>10</v>
      </c>
      <c r="D1070" s="178">
        <v>1950155.45</v>
      </c>
      <c r="E1070" s="135"/>
      <c r="F1070" s="132"/>
      <c r="G1070" s="182"/>
      <c r="H1070" s="141"/>
      <c r="I1070" s="141"/>
      <c r="J1070" s="57">
        <v>1950155.45</v>
      </c>
      <c r="K1070" s="1"/>
      <c r="L1070" s="1"/>
    </row>
    <row r="1071" spans="1:12" s="4" customFormat="1" ht="17.25" outlineLevel="1" thickBot="1" x14ac:dyDescent="0.3">
      <c r="A1071" s="142" t="s">
        <v>27</v>
      </c>
      <c r="B1071" s="143"/>
      <c r="C1071" s="60"/>
      <c r="D1071" s="55">
        <f>SUM(D1068:D1070)</f>
        <v>12502752.559999999</v>
      </c>
      <c r="E1071" s="48"/>
      <c r="F1071" s="46"/>
      <c r="G1071" s="19">
        <f>SUM(G1068:G1070)</f>
        <v>12913425.210000001</v>
      </c>
      <c r="H1071" s="58"/>
      <c r="I1071" s="34"/>
      <c r="J1071" s="55">
        <f>SUM(J1068:J1070)</f>
        <v>12502752.559999999</v>
      </c>
      <c r="K1071" s="1"/>
      <c r="L1071" s="1"/>
    </row>
    <row r="1072" spans="1:12" s="3" customFormat="1" ht="54.75" customHeight="1" x14ac:dyDescent="0.25">
      <c r="A1072" s="379">
        <v>28</v>
      </c>
      <c r="B1072" s="380" t="s">
        <v>263</v>
      </c>
      <c r="C1072" s="377" t="s">
        <v>23</v>
      </c>
      <c r="D1072" s="171">
        <v>9835100</v>
      </c>
      <c r="E1072" s="378" t="s">
        <v>569</v>
      </c>
      <c r="F1072" s="175" t="s">
        <v>394</v>
      </c>
      <c r="G1072" s="186">
        <v>9835102.75</v>
      </c>
      <c r="H1072" s="187" t="s">
        <v>572</v>
      </c>
      <c r="I1072" s="187">
        <v>43082</v>
      </c>
      <c r="J1072" s="175">
        <v>10175567.16</v>
      </c>
      <c r="K1072" s="2"/>
      <c r="L1072" s="2"/>
    </row>
    <row r="1073" spans="1:12" s="4" customFormat="1" ht="41.25" customHeight="1" outlineLevel="1" x14ac:dyDescent="0.25">
      <c r="A1073" s="383"/>
      <c r="B1073" s="384"/>
      <c r="C1073" s="235" t="s">
        <v>11</v>
      </c>
      <c r="D1073" s="178">
        <v>115869.11</v>
      </c>
      <c r="E1073" s="75" t="s">
        <v>517</v>
      </c>
      <c r="F1073" s="57" t="s">
        <v>422</v>
      </c>
      <c r="G1073" s="223">
        <v>115869.11</v>
      </c>
      <c r="H1073" s="59">
        <v>42957</v>
      </c>
      <c r="I1073" s="59">
        <v>42958</v>
      </c>
      <c r="J1073" s="57">
        <v>115869.11</v>
      </c>
      <c r="K1073" s="1"/>
      <c r="L1073" s="1"/>
    </row>
    <row r="1074" spans="1:12" s="4" customFormat="1" ht="17.25" outlineLevel="1" thickBot="1" x14ac:dyDescent="0.3">
      <c r="A1074" s="142" t="s">
        <v>27</v>
      </c>
      <c r="B1074" s="143"/>
      <c r="C1074" s="60"/>
      <c r="D1074" s="55">
        <f>SUM(D1072:D1073)</f>
        <v>9950969.1099999994</v>
      </c>
      <c r="E1074" s="48"/>
      <c r="F1074" s="46"/>
      <c r="G1074" s="19">
        <f>SUM(G1072:G1073)</f>
        <v>9950971.8599999994</v>
      </c>
      <c r="H1074" s="58"/>
      <c r="I1074" s="34"/>
      <c r="J1074" s="55">
        <f>SUM(J1072:J1073)</f>
        <v>10291436.27</v>
      </c>
      <c r="K1074" s="1"/>
      <c r="L1074" s="1"/>
    </row>
    <row r="1075" spans="1:12" s="3" customFormat="1" ht="39" customHeight="1" x14ac:dyDescent="0.25">
      <c r="A1075" s="391">
        <v>29</v>
      </c>
      <c r="B1075" s="389" t="s">
        <v>264</v>
      </c>
      <c r="C1075" s="377" t="s">
        <v>23</v>
      </c>
      <c r="D1075" s="171">
        <v>10142230.98</v>
      </c>
      <c r="E1075" s="378" t="s">
        <v>546</v>
      </c>
      <c r="F1075" s="175" t="s">
        <v>426</v>
      </c>
      <c r="G1075" s="186">
        <v>12251186.16</v>
      </c>
      <c r="H1075" s="187">
        <v>43040</v>
      </c>
      <c r="I1075" s="187">
        <v>43069</v>
      </c>
      <c r="J1075" s="175">
        <v>10142230.98</v>
      </c>
      <c r="K1075" s="2"/>
      <c r="L1075" s="2"/>
    </row>
    <row r="1076" spans="1:12" s="4" customFormat="1" ht="17.25" outlineLevel="1" thickBot="1" x14ac:dyDescent="0.3">
      <c r="A1076" s="142" t="s">
        <v>27</v>
      </c>
      <c r="B1076" s="143"/>
      <c r="C1076" s="60"/>
      <c r="D1076" s="55">
        <f>SUM(D1075:D1075)</f>
        <v>10142230.98</v>
      </c>
      <c r="E1076" s="48"/>
      <c r="F1076" s="46"/>
      <c r="G1076" s="19">
        <f>SUM(G1075:G1075)</f>
        <v>12251186.16</v>
      </c>
      <c r="H1076" s="58"/>
      <c r="I1076" s="34"/>
      <c r="J1076" s="55">
        <f>SUM(J1075:J1075)</f>
        <v>10142230.98</v>
      </c>
      <c r="K1076" s="1"/>
      <c r="L1076" s="1"/>
    </row>
    <row r="1077" spans="1:12" s="3" customFormat="1" ht="39" customHeight="1" x14ac:dyDescent="0.25">
      <c r="A1077" s="391">
        <v>30</v>
      </c>
      <c r="B1077" s="389" t="s">
        <v>265</v>
      </c>
      <c r="C1077" s="377" t="s">
        <v>23</v>
      </c>
      <c r="D1077" s="171">
        <v>10155889.48</v>
      </c>
      <c r="E1077" s="378" t="s">
        <v>546</v>
      </c>
      <c r="F1077" s="175" t="s">
        <v>426</v>
      </c>
      <c r="G1077" s="186">
        <v>12251186.16</v>
      </c>
      <c r="H1077" s="187">
        <v>43040</v>
      </c>
      <c r="I1077" s="187">
        <v>43073</v>
      </c>
      <c r="J1077" s="175">
        <v>10155889.48</v>
      </c>
      <c r="K1077" s="2"/>
      <c r="L1077" s="2"/>
    </row>
    <row r="1078" spans="1:12" s="4" customFormat="1" ht="17.25" outlineLevel="1" thickBot="1" x14ac:dyDescent="0.3">
      <c r="A1078" s="142" t="s">
        <v>27</v>
      </c>
      <c r="B1078" s="143"/>
      <c r="C1078" s="60"/>
      <c r="D1078" s="55">
        <f>SUM(D1077:D1077)</f>
        <v>10155889.48</v>
      </c>
      <c r="E1078" s="48"/>
      <c r="F1078" s="46"/>
      <c r="G1078" s="19">
        <f>SUM(G1077:G1077)</f>
        <v>12251186.16</v>
      </c>
      <c r="H1078" s="58"/>
      <c r="I1078" s="34"/>
      <c r="J1078" s="55">
        <f>SUM(J1077:J1077)</f>
        <v>10155889.48</v>
      </c>
      <c r="K1078" s="1"/>
      <c r="L1078" s="1"/>
    </row>
    <row r="1079" spans="1:12" s="3" customFormat="1" ht="33" customHeight="1" x14ac:dyDescent="0.25">
      <c r="A1079" s="391">
        <v>31</v>
      </c>
      <c r="B1079" s="389" t="s">
        <v>266</v>
      </c>
      <c r="C1079" s="377" t="s">
        <v>23</v>
      </c>
      <c r="D1079" s="171">
        <v>7775051.0499999998</v>
      </c>
      <c r="E1079" s="378" t="s">
        <v>530</v>
      </c>
      <c r="F1079" s="175" t="s">
        <v>389</v>
      </c>
      <c r="G1079" s="186">
        <v>7930552.5700000003</v>
      </c>
      <c r="H1079" s="187">
        <v>43028</v>
      </c>
      <c r="I1079" s="187">
        <v>43040</v>
      </c>
      <c r="J1079" s="175">
        <v>7775051.0499999998</v>
      </c>
      <c r="K1079" s="2"/>
      <c r="L1079" s="2"/>
    </row>
    <row r="1080" spans="1:12" s="4" customFormat="1" ht="17.25" outlineLevel="1" thickBot="1" x14ac:dyDescent="0.3">
      <c r="A1080" s="142" t="s">
        <v>27</v>
      </c>
      <c r="B1080" s="143"/>
      <c r="C1080" s="60"/>
      <c r="D1080" s="55">
        <f>SUM(D1079:D1079)</f>
        <v>7775051.0499999998</v>
      </c>
      <c r="E1080" s="48"/>
      <c r="F1080" s="46"/>
      <c r="G1080" s="19">
        <f>SUM(G1079:G1079)</f>
        <v>7930552.5700000003</v>
      </c>
      <c r="H1080" s="58"/>
      <c r="I1080" s="34"/>
      <c r="J1080" s="55">
        <f>SUM(J1079:J1079)</f>
        <v>7775051.0499999998</v>
      </c>
      <c r="K1080" s="1"/>
      <c r="L1080" s="1"/>
    </row>
    <row r="1081" spans="1:12" s="3" customFormat="1" ht="39.75" customHeight="1" x14ac:dyDescent="0.25">
      <c r="A1081" s="391">
        <v>32</v>
      </c>
      <c r="B1081" s="389" t="s">
        <v>267</v>
      </c>
      <c r="C1081" s="377" t="s">
        <v>23</v>
      </c>
      <c r="D1081" s="171">
        <v>5391655</v>
      </c>
      <c r="E1081" s="378" t="s">
        <v>554</v>
      </c>
      <c r="F1081" s="175" t="s">
        <v>555</v>
      </c>
      <c r="G1081" s="186">
        <v>5882453.6699999999</v>
      </c>
      <c r="H1081" s="187">
        <v>43063</v>
      </c>
      <c r="I1081" s="187">
        <v>43052</v>
      </c>
      <c r="J1081" s="175">
        <v>5391655</v>
      </c>
      <c r="K1081" s="2"/>
      <c r="L1081" s="2"/>
    </row>
    <row r="1082" spans="1:12" s="4" customFormat="1" ht="17.25" outlineLevel="1" thickBot="1" x14ac:dyDescent="0.3">
      <c r="A1082" s="144" t="s">
        <v>27</v>
      </c>
      <c r="B1082" s="145"/>
      <c r="C1082" s="60"/>
      <c r="D1082" s="55">
        <f>SUM(D1081:D1081)</f>
        <v>5391655</v>
      </c>
      <c r="E1082" s="118"/>
      <c r="F1082" s="112"/>
      <c r="G1082" s="19">
        <f>SUM(G1081:G1081)</f>
        <v>5882453.6699999999</v>
      </c>
      <c r="H1082" s="115"/>
      <c r="I1082" s="125"/>
      <c r="J1082" s="55">
        <f>SUM(J1081:J1081)</f>
        <v>5391655</v>
      </c>
      <c r="K1082" s="1"/>
      <c r="L1082" s="1"/>
    </row>
    <row r="1083" spans="1:12" s="3" customFormat="1" ht="16.5" customHeight="1" x14ac:dyDescent="0.25">
      <c r="A1083" s="392">
        <v>33</v>
      </c>
      <c r="B1083" s="393" t="s">
        <v>268</v>
      </c>
      <c r="C1083" s="410" t="s">
        <v>8</v>
      </c>
      <c r="D1083" s="171">
        <v>2276260.4300000002</v>
      </c>
      <c r="E1083" s="390" t="s">
        <v>469</v>
      </c>
      <c r="F1083" s="233" t="s">
        <v>379</v>
      </c>
      <c r="G1083" s="190">
        <v>2934332.34</v>
      </c>
      <c r="H1083" s="174">
        <v>42960</v>
      </c>
      <c r="I1083" s="187">
        <v>43067</v>
      </c>
      <c r="J1083" s="175">
        <v>2276260.4300000002</v>
      </c>
      <c r="K1083" s="2"/>
      <c r="L1083" s="2"/>
    </row>
    <row r="1084" spans="1:12" s="3" customFormat="1" ht="15.75" customHeight="1" x14ac:dyDescent="0.25">
      <c r="A1084" s="385"/>
      <c r="B1084" s="386"/>
      <c r="C1084" s="410" t="s">
        <v>9</v>
      </c>
      <c r="D1084" s="193">
        <v>601020.62</v>
      </c>
      <c r="E1084" s="134"/>
      <c r="F1084" s="131"/>
      <c r="G1084" s="180"/>
      <c r="H1084" s="140"/>
      <c r="I1084" s="139">
        <v>42938</v>
      </c>
      <c r="J1084" s="114">
        <v>601020.62</v>
      </c>
      <c r="K1084" s="2"/>
      <c r="L1084" s="2"/>
    </row>
    <row r="1085" spans="1:12" s="4" customFormat="1" ht="16.5" customHeight="1" outlineLevel="1" x14ac:dyDescent="0.25">
      <c r="A1085" s="394"/>
      <c r="B1085" s="395"/>
      <c r="C1085" s="410" t="s">
        <v>10</v>
      </c>
      <c r="D1085" s="178">
        <v>657996.17000000004</v>
      </c>
      <c r="E1085" s="135"/>
      <c r="F1085" s="132"/>
      <c r="G1085" s="182"/>
      <c r="H1085" s="141"/>
      <c r="I1085" s="141"/>
      <c r="J1085" s="57">
        <v>657996.17000000004</v>
      </c>
      <c r="K1085" s="1"/>
      <c r="L1085" s="1"/>
    </row>
    <row r="1086" spans="1:12" s="4" customFormat="1" ht="17.25" outlineLevel="1" thickBot="1" x14ac:dyDescent="0.3">
      <c r="A1086" s="142" t="s">
        <v>27</v>
      </c>
      <c r="B1086" s="143"/>
      <c r="C1086" s="60"/>
      <c r="D1086" s="55">
        <f>SUM(D1083:D1085)</f>
        <v>3535277.22</v>
      </c>
      <c r="E1086" s="48"/>
      <c r="F1086" s="46"/>
      <c r="G1086" s="19">
        <f>SUM(G1083:G1085)</f>
        <v>2934332.34</v>
      </c>
      <c r="H1086" s="58"/>
      <c r="I1086" s="34"/>
      <c r="J1086" s="55">
        <f>SUM(J1083:J1085)</f>
        <v>3535277.22</v>
      </c>
      <c r="K1086" s="1"/>
      <c r="L1086" s="1"/>
    </row>
    <row r="1087" spans="1:12" s="3" customFormat="1" ht="32.25" customHeight="1" x14ac:dyDescent="0.25">
      <c r="A1087" s="391">
        <v>34</v>
      </c>
      <c r="B1087" s="287" t="s">
        <v>269</v>
      </c>
      <c r="C1087" s="171" t="s">
        <v>23</v>
      </c>
      <c r="D1087" s="178">
        <v>3418455.2</v>
      </c>
      <c r="E1087" s="73" t="s">
        <v>759</v>
      </c>
      <c r="F1087" s="72" t="s">
        <v>363</v>
      </c>
      <c r="G1087" s="186">
        <v>3519279.58</v>
      </c>
      <c r="H1087" s="187">
        <v>43100</v>
      </c>
      <c r="I1087" s="187">
        <v>43066</v>
      </c>
      <c r="J1087" s="175">
        <v>3418455.2</v>
      </c>
      <c r="K1087" s="2"/>
      <c r="L1087" s="2"/>
    </row>
    <row r="1088" spans="1:12" s="4" customFormat="1" ht="17.25" outlineLevel="1" thickBot="1" x14ac:dyDescent="0.3">
      <c r="A1088" s="142" t="s">
        <v>27</v>
      </c>
      <c r="B1088" s="143"/>
      <c r="C1088" s="27"/>
      <c r="D1088" s="55">
        <f>SUM(D1087:D1087)</f>
        <v>3418455.2</v>
      </c>
      <c r="E1088" s="48"/>
      <c r="F1088" s="46"/>
      <c r="G1088" s="19">
        <f>SUM(G1087:G1087)</f>
        <v>3519279.58</v>
      </c>
      <c r="H1088" s="58"/>
      <c r="I1088" s="34"/>
      <c r="J1088" s="55">
        <f>SUM(J1087:J1087)</f>
        <v>3418455.2</v>
      </c>
      <c r="K1088" s="1"/>
      <c r="L1088" s="1"/>
    </row>
    <row r="1089" spans="1:12" s="3" customFormat="1" ht="31.5" customHeight="1" x14ac:dyDescent="0.25">
      <c r="A1089" s="379">
        <v>35</v>
      </c>
      <c r="B1089" s="380" t="s">
        <v>270</v>
      </c>
      <c r="C1089" s="377" t="s">
        <v>12</v>
      </c>
      <c r="D1089" s="171">
        <v>258832</v>
      </c>
      <c r="E1089" s="390" t="s">
        <v>438</v>
      </c>
      <c r="F1089" s="233" t="s">
        <v>425</v>
      </c>
      <c r="G1089" s="190">
        <v>1981901.434748305</v>
      </c>
      <c r="H1089" s="174">
        <v>42946</v>
      </c>
      <c r="I1089" s="187">
        <v>42990</v>
      </c>
      <c r="J1089" s="175">
        <v>258832</v>
      </c>
      <c r="K1089" s="2"/>
      <c r="L1089" s="2"/>
    </row>
    <row r="1090" spans="1:12" s="3" customFormat="1" ht="16.5" x14ac:dyDescent="0.25">
      <c r="A1090" s="383"/>
      <c r="B1090" s="384"/>
      <c r="C1090" s="410" t="s">
        <v>8</v>
      </c>
      <c r="D1090" s="193">
        <v>1220351</v>
      </c>
      <c r="E1090" s="134"/>
      <c r="F1090" s="131"/>
      <c r="G1090" s="180"/>
      <c r="H1090" s="140"/>
      <c r="I1090" s="117">
        <v>42990</v>
      </c>
      <c r="J1090" s="114">
        <v>1220351</v>
      </c>
      <c r="K1090" s="2"/>
      <c r="L1090" s="2"/>
    </row>
    <row r="1091" spans="1:12" s="3" customFormat="1" ht="16.5" x14ac:dyDescent="0.25">
      <c r="A1091" s="383"/>
      <c r="B1091" s="384"/>
      <c r="C1091" s="410" t="s">
        <v>9</v>
      </c>
      <c r="D1091" s="193"/>
      <c r="E1091" s="134"/>
      <c r="F1091" s="131"/>
      <c r="G1091" s="180"/>
      <c r="H1091" s="140"/>
      <c r="I1091" s="139" t="s">
        <v>797</v>
      </c>
      <c r="J1091" s="114"/>
      <c r="K1091" s="2"/>
      <c r="L1091" s="2"/>
    </row>
    <row r="1092" spans="1:12" s="4" customFormat="1" ht="16.5" customHeight="1" x14ac:dyDescent="0.25">
      <c r="A1092" s="383"/>
      <c r="B1092" s="384"/>
      <c r="C1092" s="410" t="s">
        <v>10</v>
      </c>
      <c r="D1092" s="178"/>
      <c r="E1092" s="135"/>
      <c r="F1092" s="132"/>
      <c r="G1092" s="182"/>
      <c r="H1092" s="141"/>
      <c r="I1092" s="141"/>
      <c r="J1092" s="57"/>
      <c r="K1092" s="1"/>
      <c r="L1092" s="1"/>
    </row>
    <row r="1093" spans="1:12" s="4" customFormat="1" ht="17.25" thickBot="1" x14ac:dyDescent="0.3">
      <c r="A1093" s="142" t="s">
        <v>27</v>
      </c>
      <c r="B1093" s="143"/>
      <c r="C1093" s="60"/>
      <c r="D1093" s="55">
        <f>SUM(D1089:D1092)</f>
        <v>1479183</v>
      </c>
      <c r="E1093" s="48"/>
      <c r="F1093" s="46"/>
      <c r="G1093" s="19">
        <f>SUM(G1089:G1092)</f>
        <v>1981901.434748305</v>
      </c>
      <c r="H1093" s="58"/>
      <c r="I1093" s="34"/>
      <c r="J1093" s="55">
        <f>SUM(J1089:J1092)</f>
        <v>1479183</v>
      </c>
      <c r="K1093" s="1"/>
      <c r="L1093" s="1"/>
    </row>
    <row r="1094" spans="1:12" s="3" customFormat="1" ht="30.75" customHeight="1" x14ac:dyDescent="0.25">
      <c r="A1094" s="436">
        <v>36</v>
      </c>
      <c r="B1094" s="386" t="s">
        <v>271</v>
      </c>
      <c r="C1094" s="410" t="s">
        <v>12</v>
      </c>
      <c r="D1094" s="193">
        <v>342730</v>
      </c>
      <c r="E1094" s="390" t="s">
        <v>438</v>
      </c>
      <c r="F1094" s="233" t="s">
        <v>425</v>
      </c>
      <c r="G1094" s="190">
        <v>4401098.5652516978</v>
      </c>
      <c r="H1094" s="174">
        <v>42949</v>
      </c>
      <c r="I1094" s="117">
        <v>42990</v>
      </c>
      <c r="J1094" s="114">
        <v>342730</v>
      </c>
      <c r="K1094" s="2"/>
      <c r="L1094" s="2"/>
    </row>
    <row r="1095" spans="1:12" s="4" customFormat="1" ht="16.5" x14ac:dyDescent="0.25">
      <c r="A1095" s="437"/>
      <c r="B1095" s="395"/>
      <c r="C1095" s="410" t="s">
        <v>8</v>
      </c>
      <c r="D1095" s="178">
        <v>1229595</v>
      </c>
      <c r="E1095" s="134"/>
      <c r="F1095" s="131"/>
      <c r="G1095" s="180"/>
      <c r="H1095" s="140"/>
      <c r="I1095" s="59">
        <v>42990</v>
      </c>
      <c r="J1095" s="57">
        <v>1229595</v>
      </c>
      <c r="K1095" s="1"/>
      <c r="L1095" s="1"/>
    </row>
    <row r="1096" spans="1:12" s="4" customFormat="1" ht="16.5" x14ac:dyDescent="0.25">
      <c r="A1096" s="437"/>
      <c r="B1096" s="395"/>
      <c r="C1096" s="410" t="s">
        <v>9</v>
      </c>
      <c r="D1096" s="178">
        <v>131269</v>
      </c>
      <c r="E1096" s="134"/>
      <c r="F1096" s="131"/>
      <c r="G1096" s="180"/>
      <c r="H1096" s="140"/>
      <c r="I1096" s="59">
        <v>43056</v>
      </c>
      <c r="J1096" s="57">
        <v>131269</v>
      </c>
      <c r="K1096" s="1"/>
      <c r="L1096" s="1"/>
    </row>
    <row r="1097" spans="1:12" s="4" customFormat="1" ht="16.5" x14ac:dyDescent="0.25">
      <c r="A1097" s="437"/>
      <c r="B1097" s="395"/>
      <c r="C1097" s="410" t="s">
        <v>10</v>
      </c>
      <c r="D1097" s="178"/>
      <c r="E1097" s="134"/>
      <c r="F1097" s="131"/>
      <c r="G1097" s="180"/>
      <c r="H1097" s="140"/>
      <c r="I1097" s="59" t="s">
        <v>799</v>
      </c>
      <c r="J1097" s="57"/>
      <c r="K1097" s="1"/>
      <c r="L1097" s="1"/>
    </row>
    <row r="1098" spans="1:12" s="4" customFormat="1" ht="16.5" outlineLevel="1" x14ac:dyDescent="0.25">
      <c r="A1098" s="437"/>
      <c r="B1098" s="395"/>
      <c r="C1098" s="235" t="s">
        <v>23</v>
      </c>
      <c r="D1098" s="178">
        <v>2244164</v>
      </c>
      <c r="E1098" s="135"/>
      <c r="F1098" s="132"/>
      <c r="G1098" s="182"/>
      <c r="H1098" s="141"/>
      <c r="I1098" s="59">
        <v>42986</v>
      </c>
      <c r="J1098" s="57">
        <v>2244164</v>
      </c>
      <c r="K1098" s="1"/>
      <c r="L1098" s="1"/>
    </row>
    <row r="1099" spans="1:12" s="4" customFormat="1" ht="17.25" thickBot="1" x14ac:dyDescent="0.3">
      <c r="A1099" s="143"/>
      <c r="B1099" s="143"/>
      <c r="C1099" s="60"/>
      <c r="D1099" s="55">
        <f>SUM(D1094:D1098)</f>
        <v>3947758</v>
      </c>
      <c r="E1099" s="48"/>
      <c r="F1099" s="46"/>
      <c r="G1099" s="55">
        <f>SUM(G1094)</f>
        <v>4401098.5652516978</v>
      </c>
      <c r="H1099" s="58"/>
      <c r="I1099" s="34"/>
      <c r="J1099" s="55">
        <f>SUM(J1094:J1098)</f>
        <v>3947758</v>
      </c>
      <c r="K1099" s="1"/>
      <c r="L1099" s="1"/>
    </row>
    <row r="1100" spans="1:12" s="3" customFormat="1" ht="22.5" customHeight="1" x14ac:dyDescent="0.25">
      <c r="A1100" s="438">
        <v>37</v>
      </c>
      <c r="B1100" s="205" t="s">
        <v>272</v>
      </c>
      <c r="C1100" s="410" t="s">
        <v>23</v>
      </c>
      <c r="D1100" s="193">
        <v>4708024</v>
      </c>
      <c r="E1100" s="390" t="s">
        <v>447</v>
      </c>
      <c r="F1100" s="233" t="s">
        <v>423</v>
      </c>
      <c r="G1100" s="190">
        <v>7702257.8444353724</v>
      </c>
      <c r="H1100" s="174" t="s">
        <v>424</v>
      </c>
      <c r="I1100" s="174">
        <v>42979</v>
      </c>
      <c r="J1100" s="114">
        <v>4708024</v>
      </c>
      <c r="K1100" s="2"/>
      <c r="L1100" s="2"/>
    </row>
    <row r="1101" spans="1:12" s="3" customFormat="1" ht="22.5" customHeight="1" x14ac:dyDescent="0.25">
      <c r="A1101" s="436"/>
      <c r="B1101" s="192"/>
      <c r="C1101" s="396" t="s">
        <v>24</v>
      </c>
      <c r="D1101" s="95">
        <v>2335960</v>
      </c>
      <c r="E1101" s="135"/>
      <c r="F1101" s="132"/>
      <c r="G1101" s="182"/>
      <c r="H1101" s="141"/>
      <c r="I1101" s="141"/>
      <c r="J1101" s="113">
        <v>2335960</v>
      </c>
      <c r="K1101" s="2"/>
      <c r="L1101" s="2"/>
    </row>
    <row r="1102" spans="1:12" s="4" customFormat="1" ht="17.25" thickBot="1" x14ac:dyDescent="0.3">
      <c r="A1102" s="143" t="s">
        <v>27</v>
      </c>
      <c r="B1102" s="143"/>
      <c r="C1102" s="60"/>
      <c r="D1102" s="55">
        <f>SUM(D1100:D1101)</f>
        <v>7043984</v>
      </c>
      <c r="E1102" s="48"/>
      <c r="F1102" s="46"/>
      <c r="G1102" s="55">
        <f>SUM(G1100:G1100)</f>
        <v>7702257.8444353724</v>
      </c>
      <c r="H1102" s="58"/>
      <c r="I1102" s="34"/>
      <c r="J1102" s="55">
        <f>SUM(J1100:J1101)</f>
        <v>7043984</v>
      </c>
      <c r="K1102" s="1"/>
      <c r="L1102" s="1"/>
    </row>
    <row r="1103" spans="1:12" s="3" customFormat="1" ht="38.25" customHeight="1" x14ac:dyDescent="0.25">
      <c r="A1103" s="109">
        <v>38</v>
      </c>
      <c r="B1103" s="374" t="s">
        <v>273</v>
      </c>
      <c r="C1103" s="410" t="s">
        <v>23</v>
      </c>
      <c r="D1103" s="193">
        <v>4889123.58</v>
      </c>
      <c r="E1103" s="120" t="s">
        <v>536</v>
      </c>
      <c r="F1103" s="114" t="s">
        <v>397</v>
      </c>
      <c r="G1103" s="193">
        <v>9323683.6799999997</v>
      </c>
      <c r="H1103" s="117">
        <v>43028</v>
      </c>
      <c r="I1103" s="117">
        <v>43019</v>
      </c>
      <c r="J1103" s="114">
        <v>4889123.58</v>
      </c>
      <c r="K1103" s="2"/>
      <c r="L1103" s="2"/>
    </row>
    <row r="1104" spans="1:12" s="4" customFormat="1" ht="17.25" thickBot="1" x14ac:dyDescent="0.3">
      <c r="A1104" s="143" t="s">
        <v>27</v>
      </c>
      <c r="B1104" s="143"/>
      <c r="C1104" s="60"/>
      <c r="D1104" s="55">
        <f>SUM(D1103:D1103)</f>
        <v>4889123.58</v>
      </c>
      <c r="E1104" s="48"/>
      <c r="F1104" s="46"/>
      <c r="G1104" s="55">
        <f>SUM(G1103:G1103)</f>
        <v>9323683.6799999997</v>
      </c>
      <c r="H1104" s="58"/>
      <c r="I1104" s="34"/>
      <c r="J1104" s="55">
        <f>SUM(J1103:J1103)</f>
        <v>4889123.58</v>
      </c>
      <c r="K1104" s="1"/>
      <c r="L1104" s="1"/>
    </row>
    <row r="1105" spans="1:12" s="3" customFormat="1" ht="33" x14ac:dyDescent="0.25">
      <c r="A1105" s="109">
        <v>39</v>
      </c>
      <c r="B1105" s="107" t="s">
        <v>274</v>
      </c>
      <c r="C1105" s="410" t="s">
        <v>12</v>
      </c>
      <c r="D1105" s="193">
        <v>1978819.88</v>
      </c>
      <c r="E1105" s="120" t="s">
        <v>386</v>
      </c>
      <c r="F1105" s="114" t="s">
        <v>383</v>
      </c>
      <c r="G1105" s="193">
        <v>1832287.04</v>
      </c>
      <c r="H1105" s="117">
        <v>42916</v>
      </c>
      <c r="I1105" s="117">
        <v>42909</v>
      </c>
      <c r="J1105" s="114">
        <v>1978819.88</v>
      </c>
      <c r="K1105" s="2"/>
      <c r="L1105" s="2"/>
    </row>
    <row r="1106" spans="1:12" s="4" customFormat="1" ht="17.25" thickBot="1" x14ac:dyDescent="0.3">
      <c r="A1106" s="143" t="s">
        <v>27</v>
      </c>
      <c r="B1106" s="143"/>
      <c r="C1106" s="60"/>
      <c r="D1106" s="55">
        <f>SUM(D1105:D1105)</f>
        <v>1978819.88</v>
      </c>
      <c r="E1106" s="48"/>
      <c r="F1106" s="46"/>
      <c r="G1106" s="55">
        <f>SUM(G1105:G1105)</f>
        <v>1832287.04</v>
      </c>
      <c r="H1106" s="58"/>
      <c r="I1106" s="34"/>
      <c r="J1106" s="55">
        <f>SUM(J1105:J1105)</f>
        <v>1978819.88</v>
      </c>
      <c r="K1106" s="1"/>
      <c r="L1106" s="1"/>
    </row>
    <row r="1107" spans="1:12" s="3" customFormat="1" ht="31.5" customHeight="1" x14ac:dyDescent="0.25">
      <c r="A1107" s="438">
        <v>40</v>
      </c>
      <c r="B1107" s="205" t="s">
        <v>275</v>
      </c>
      <c r="C1107" s="410" t="s">
        <v>12</v>
      </c>
      <c r="D1107" s="193">
        <v>1481284.06</v>
      </c>
      <c r="E1107" s="390" t="s">
        <v>527</v>
      </c>
      <c r="F1107" s="233" t="s">
        <v>402</v>
      </c>
      <c r="G1107" s="190">
        <v>10735586.050000001</v>
      </c>
      <c r="H1107" s="174" t="s">
        <v>528</v>
      </c>
      <c r="I1107" s="117">
        <v>43012</v>
      </c>
      <c r="J1107" s="114">
        <v>1481284.06</v>
      </c>
      <c r="K1107" s="2"/>
      <c r="L1107" s="2"/>
    </row>
    <row r="1108" spans="1:12" s="4" customFormat="1" ht="33" customHeight="1" x14ac:dyDescent="0.25">
      <c r="A1108" s="439"/>
      <c r="B1108" s="208"/>
      <c r="C1108" s="410" t="s">
        <v>8</v>
      </c>
      <c r="D1108" s="178">
        <v>3623269.61</v>
      </c>
      <c r="E1108" s="134"/>
      <c r="F1108" s="131"/>
      <c r="G1108" s="180"/>
      <c r="H1108" s="140"/>
      <c r="I1108" s="59">
        <v>43028</v>
      </c>
      <c r="J1108" s="57">
        <v>3623269.61</v>
      </c>
      <c r="K1108" s="1"/>
      <c r="L1108" s="1"/>
    </row>
    <row r="1109" spans="1:12" s="4" customFormat="1" ht="16.5" customHeight="1" x14ac:dyDescent="0.25">
      <c r="A1109" s="439"/>
      <c r="B1109" s="208"/>
      <c r="C1109" s="410" t="s">
        <v>9</v>
      </c>
      <c r="D1109" s="281">
        <v>3439802.44</v>
      </c>
      <c r="E1109" s="134"/>
      <c r="F1109" s="131"/>
      <c r="G1109" s="180"/>
      <c r="H1109" s="140"/>
      <c r="I1109" s="115">
        <v>43076</v>
      </c>
      <c r="J1109" s="112">
        <v>3439802.44</v>
      </c>
      <c r="K1109" s="1"/>
      <c r="L1109" s="1"/>
    </row>
    <row r="1110" spans="1:12" s="4" customFormat="1" ht="16.5" x14ac:dyDescent="0.25">
      <c r="A1110" s="436"/>
      <c r="B1110" s="192"/>
      <c r="C1110" s="410" t="s">
        <v>10</v>
      </c>
      <c r="D1110" s="281">
        <v>744525.22</v>
      </c>
      <c r="E1110" s="135"/>
      <c r="F1110" s="132"/>
      <c r="G1110" s="182"/>
      <c r="H1110" s="141"/>
      <c r="I1110" s="115">
        <v>43076</v>
      </c>
      <c r="J1110" s="112">
        <v>744525.22</v>
      </c>
      <c r="K1110" s="1"/>
      <c r="L1110" s="1"/>
    </row>
    <row r="1111" spans="1:12" s="4" customFormat="1" ht="17.25" thickBot="1" x14ac:dyDescent="0.3">
      <c r="A1111" s="143" t="s">
        <v>27</v>
      </c>
      <c r="B1111" s="143"/>
      <c r="C1111" s="60"/>
      <c r="D1111" s="55">
        <f>SUM(D1107:D1110)</f>
        <v>9288881.3300000001</v>
      </c>
      <c r="E1111" s="48"/>
      <c r="F1111" s="46"/>
      <c r="G1111" s="55">
        <f>SUM(G1107:G1110)</f>
        <v>10735586.050000001</v>
      </c>
      <c r="H1111" s="58"/>
      <c r="I1111" s="34"/>
      <c r="J1111" s="55">
        <f>SUM(J1107:J1110)</f>
        <v>9288881.3300000001</v>
      </c>
      <c r="K1111" s="1"/>
      <c r="L1111" s="1"/>
    </row>
    <row r="1112" spans="1:12" s="3" customFormat="1" ht="33" x14ac:dyDescent="0.25">
      <c r="A1112" s="436">
        <v>41</v>
      </c>
      <c r="B1112" s="192" t="s">
        <v>276</v>
      </c>
      <c r="C1112" s="410" t="s">
        <v>23</v>
      </c>
      <c r="D1112" s="193">
        <v>3655410</v>
      </c>
      <c r="E1112" s="120" t="s">
        <v>753</v>
      </c>
      <c r="F1112" s="114" t="s">
        <v>378</v>
      </c>
      <c r="G1112" s="440">
        <v>3655409.97</v>
      </c>
      <c r="H1112" s="117">
        <v>43040</v>
      </c>
      <c r="I1112" s="117">
        <v>43094</v>
      </c>
      <c r="J1112" s="114">
        <v>3583735.52</v>
      </c>
      <c r="K1112" s="2"/>
      <c r="L1112" s="2"/>
    </row>
    <row r="1113" spans="1:12" s="3" customFormat="1" ht="35.25" customHeight="1" x14ac:dyDescent="0.25">
      <c r="A1113" s="437"/>
      <c r="B1113" s="177"/>
      <c r="C1113" s="235" t="s">
        <v>11</v>
      </c>
      <c r="D1113" s="178">
        <v>56007.519999999997</v>
      </c>
      <c r="E1113" s="75" t="s">
        <v>516</v>
      </c>
      <c r="F1113" s="57" t="s">
        <v>513</v>
      </c>
      <c r="G1113" s="178">
        <v>56007.519999999997</v>
      </c>
      <c r="H1113" s="59">
        <v>42953</v>
      </c>
      <c r="I1113" s="59">
        <v>42969</v>
      </c>
      <c r="J1113" s="57">
        <v>56007.519999999997</v>
      </c>
      <c r="K1113" s="2"/>
      <c r="L1113" s="2"/>
    </row>
    <row r="1114" spans="1:12" s="4" customFormat="1" ht="17.25" thickBot="1" x14ac:dyDescent="0.3">
      <c r="A1114" s="143" t="s">
        <v>27</v>
      </c>
      <c r="B1114" s="143"/>
      <c r="C1114" s="60"/>
      <c r="D1114" s="55">
        <f>SUM(D1112:D1113)</f>
        <v>3711417.52</v>
      </c>
      <c r="E1114" s="48"/>
      <c r="F1114" s="46"/>
      <c r="G1114" s="55">
        <f>SUM(G1112:G1113)</f>
        <v>3711417.49</v>
      </c>
      <c r="H1114" s="58"/>
      <c r="I1114" s="34"/>
      <c r="J1114" s="55">
        <f>SUM(J1112:J1113)</f>
        <v>3639743.04</v>
      </c>
      <c r="K1114" s="1"/>
      <c r="L1114" s="1"/>
    </row>
    <row r="1115" spans="1:12" s="3" customFormat="1" ht="33" customHeight="1" x14ac:dyDescent="0.25">
      <c r="A1115" s="109">
        <v>42</v>
      </c>
      <c r="B1115" s="374" t="s">
        <v>114</v>
      </c>
      <c r="C1115" s="410" t="s">
        <v>23</v>
      </c>
      <c r="D1115" s="193">
        <v>3712354.34</v>
      </c>
      <c r="E1115" s="378" t="s">
        <v>451</v>
      </c>
      <c r="F1115" s="175" t="s">
        <v>389</v>
      </c>
      <c r="G1115" s="193">
        <v>3644778.4354163702</v>
      </c>
      <c r="H1115" s="187">
        <v>43002</v>
      </c>
      <c r="I1115" s="117">
        <v>42982</v>
      </c>
      <c r="J1115" s="114">
        <v>3712354.34</v>
      </c>
      <c r="K1115" s="2"/>
      <c r="L1115" s="2"/>
    </row>
    <row r="1116" spans="1:12" s="4" customFormat="1" ht="17.25" thickBot="1" x14ac:dyDescent="0.3">
      <c r="A1116" s="143" t="s">
        <v>27</v>
      </c>
      <c r="B1116" s="143"/>
      <c r="C1116" s="60"/>
      <c r="D1116" s="55">
        <f>SUM(D1115:D1115)</f>
        <v>3712354.34</v>
      </c>
      <c r="E1116" s="120"/>
      <c r="F1116" s="232"/>
      <c r="G1116" s="55">
        <f>SUM(G1115:G1115)</f>
        <v>3644778.4354163702</v>
      </c>
      <c r="H1116" s="49"/>
      <c r="I1116" s="34"/>
      <c r="J1116" s="55">
        <f>SUM(J1115:J1115)</f>
        <v>3712354.34</v>
      </c>
      <c r="K1116" s="1"/>
      <c r="L1116" s="1"/>
    </row>
    <row r="1117" spans="1:12" s="3" customFormat="1" ht="37.5" customHeight="1" x14ac:dyDescent="0.25">
      <c r="A1117" s="109">
        <v>43</v>
      </c>
      <c r="B1117" s="374" t="s">
        <v>115</v>
      </c>
      <c r="C1117" s="410" t="s">
        <v>23</v>
      </c>
      <c r="D1117" s="193">
        <v>3812063.16</v>
      </c>
      <c r="E1117" s="120" t="s">
        <v>451</v>
      </c>
      <c r="F1117" s="175" t="s">
        <v>389</v>
      </c>
      <c r="G1117" s="193">
        <v>3901822.38507709</v>
      </c>
      <c r="H1117" s="187">
        <v>43002</v>
      </c>
      <c r="I1117" s="117">
        <v>42982</v>
      </c>
      <c r="J1117" s="114">
        <v>3812063.16</v>
      </c>
      <c r="K1117" s="2"/>
      <c r="L1117" s="2"/>
    </row>
    <row r="1118" spans="1:12" s="4" customFormat="1" ht="17.25" thickBot="1" x14ac:dyDescent="0.3">
      <c r="A1118" s="143" t="s">
        <v>27</v>
      </c>
      <c r="B1118" s="143"/>
      <c r="C1118" s="60"/>
      <c r="D1118" s="55">
        <f>SUM(D1117:D1117)</f>
        <v>3812063.16</v>
      </c>
      <c r="E1118" s="48"/>
      <c r="F1118" s="232"/>
      <c r="G1118" s="55">
        <f>SUM(G1117:G1117)</f>
        <v>3901822.38507709</v>
      </c>
      <c r="H1118" s="49"/>
      <c r="I1118" s="34"/>
      <c r="J1118" s="55">
        <f>SUM(J1117:J1117)</f>
        <v>3812063.16</v>
      </c>
      <c r="K1118" s="1"/>
      <c r="L1118" s="1"/>
    </row>
    <row r="1119" spans="1:12" s="3" customFormat="1" ht="16.5" x14ac:dyDescent="0.25">
      <c r="A1119" s="436">
        <v>44</v>
      </c>
      <c r="B1119" s="386" t="s">
        <v>106</v>
      </c>
      <c r="C1119" s="410" t="s">
        <v>23</v>
      </c>
      <c r="D1119" s="193">
        <v>4161825.78</v>
      </c>
      <c r="E1119" s="134" t="s">
        <v>451</v>
      </c>
      <c r="F1119" s="233" t="s">
        <v>389</v>
      </c>
      <c r="G1119" s="190">
        <v>8238704.9851311296</v>
      </c>
      <c r="H1119" s="174">
        <v>43002</v>
      </c>
      <c r="I1119" s="117">
        <v>43005</v>
      </c>
      <c r="J1119" s="114">
        <v>4161825.78</v>
      </c>
      <c r="K1119" s="2"/>
      <c r="L1119" s="2"/>
    </row>
    <row r="1120" spans="1:12" s="4" customFormat="1" ht="32.25" customHeight="1" x14ac:dyDescent="0.25">
      <c r="A1120" s="437"/>
      <c r="B1120" s="395"/>
      <c r="C1120" s="235" t="s">
        <v>24</v>
      </c>
      <c r="D1120" s="178">
        <v>4012787.06</v>
      </c>
      <c r="E1120" s="135"/>
      <c r="F1120" s="132"/>
      <c r="G1120" s="182"/>
      <c r="H1120" s="141"/>
      <c r="I1120" s="59">
        <v>43017</v>
      </c>
      <c r="J1120" s="57">
        <v>4012787.06</v>
      </c>
      <c r="K1120" s="1"/>
      <c r="L1120" s="1"/>
    </row>
    <row r="1121" spans="1:12" s="4" customFormat="1" ht="17.25" thickBot="1" x14ac:dyDescent="0.3">
      <c r="A1121" s="143" t="s">
        <v>27</v>
      </c>
      <c r="B1121" s="143"/>
      <c r="C1121" s="60"/>
      <c r="D1121" s="55">
        <f>SUM(D1119:D1120)</f>
        <v>8174612.8399999999</v>
      </c>
      <c r="E1121" s="48"/>
      <c r="F1121" s="46"/>
      <c r="G1121" s="55">
        <f>SUM(G1119:G1120)</f>
        <v>8238704.9851311296</v>
      </c>
      <c r="H1121" s="58"/>
      <c r="I1121" s="34"/>
      <c r="J1121" s="55">
        <f t="shared" ref="J1121" si="21">SUM(J1119:J1120)</f>
        <v>8174612.8399999999</v>
      </c>
      <c r="K1121" s="1"/>
      <c r="L1121" s="1"/>
    </row>
    <row r="1122" spans="1:12" s="3" customFormat="1" ht="33" x14ac:dyDescent="0.25">
      <c r="A1122" s="109">
        <v>45</v>
      </c>
      <c r="B1122" s="374" t="s">
        <v>116</v>
      </c>
      <c r="C1122" s="410" t="s">
        <v>12</v>
      </c>
      <c r="D1122" s="193">
        <v>755385.26</v>
      </c>
      <c r="E1122" s="120" t="s">
        <v>505</v>
      </c>
      <c r="F1122" s="114" t="s">
        <v>357</v>
      </c>
      <c r="G1122" s="193">
        <v>726234.43</v>
      </c>
      <c r="H1122" s="117">
        <v>42906</v>
      </c>
      <c r="I1122" s="117">
        <v>42934</v>
      </c>
      <c r="J1122" s="114">
        <v>755385.26</v>
      </c>
      <c r="K1122" s="2"/>
      <c r="L1122" s="2"/>
    </row>
    <row r="1123" spans="1:12" s="4" customFormat="1" ht="17.25" thickBot="1" x14ac:dyDescent="0.3">
      <c r="A1123" s="143" t="s">
        <v>27</v>
      </c>
      <c r="B1123" s="143"/>
      <c r="C1123" s="60"/>
      <c r="D1123" s="55">
        <f>SUM(D1122:D1122)</f>
        <v>755385.26</v>
      </c>
      <c r="E1123" s="48"/>
      <c r="F1123" s="46"/>
      <c r="G1123" s="55">
        <f>SUM(G1122:G1122)</f>
        <v>726234.43</v>
      </c>
      <c r="H1123" s="58"/>
      <c r="I1123" s="34"/>
      <c r="J1123" s="55">
        <f>SUM(J1122:J1122)</f>
        <v>755385.26</v>
      </c>
      <c r="K1123" s="1"/>
      <c r="L1123" s="1"/>
    </row>
    <row r="1124" spans="1:12" s="3" customFormat="1" ht="33.75" customHeight="1" x14ac:dyDescent="0.25">
      <c r="A1124" s="109">
        <v>46</v>
      </c>
      <c r="B1124" s="374" t="s">
        <v>117</v>
      </c>
      <c r="C1124" s="410" t="s">
        <v>12</v>
      </c>
      <c r="D1124" s="193">
        <v>711994.54</v>
      </c>
      <c r="E1124" s="120" t="s">
        <v>387</v>
      </c>
      <c r="F1124" s="114" t="s">
        <v>378</v>
      </c>
      <c r="G1124" s="193">
        <v>726234.43</v>
      </c>
      <c r="H1124" s="117">
        <v>42906</v>
      </c>
      <c r="I1124" s="117">
        <v>42901</v>
      </c>
      <c r="J1124" s="114">
        <v>711994.54</v>
      </c>
      <c r="K1124" s="2"/>
      <c r="L1124" s="2"/>
    </row>
    <row r="1125" spans="1:12" s="4" customFormat="1" ht="17.25" thickBot="1" x14ac:dyDescent="0.3">
      <c r="A1125" s="143" t="s">
        <v>27</v>
      </c>
      <c r="B1125" s="143"/>
      <c r="C1125" s="60"/>
      <c r="D1125" s="55">
        <f>SUM(D1124:D1124)</f>
        <v>711994.54</v>
      </c>
      <c r="E1125" s="48"/>
      <c r="F1125" s="46"/>
      <c r="G1125" s="55">
        <f>SUM(G1124:G1124)</f>
        <v>726234.43</v>
      </c>
      <c r="H1125" s="58"/>
      <c r="I1125" s="34"/>
      <c r="J1125" s="55">
        <f>SUM(J1124:J1124)</f>
        <v>711994.54</v>
      </c>
      <c r="K1125" s="1"/>
      <c r="L1125" s="1"/>
    </row>
    <row r="1126" spans="1:12" s="4" customFormat="1" ht="33" x14ac:dyDescent="0.25">
      <c r="A1126" s="109">
        <v>47</v>
      </c>
      <c r="B1126" s="374" t="s">
        <v>118</v>
      </c>
      <c r="C1126" s="410" t="s">
        <v>23</v>
      </c>
      <c r="D1126" s="193">
        <v>3456242.42</v>
      </c>
      <c r="E1126" s="120" t="s">
        <v>451</v>
      </c>
      <c r="F1126" s="114" t="s">
        <v>389</v>
      </c>
      <c r="G1126" s="193">
        <v>3470643.2484565335</v>
      </c>
      <c r="H1126" s="117">
        <v>43002</v>
      </c>
      <c r="I1126" s="117">
        <v>42982</v>
      </c>
      <c r="J1126" s="114">
        <v>3456242.42</v>
      </c>
      <c r="K1126" s="1"/>
      <c r="L1126" s="1"/>
    </row>
    <row r="1127" spans="1:12" s="4" customFormat="1" ht="17.25" thickBot="1" x14ac:dyDescent="0.3">
      <c r="A1127" s="143" t="s">
        <v>27</v>
      </c>
      <c r="B1127" s="143"/>
      <c r="C1127" s="60"/>
      <c r="D1127" s="55">
        <f>SUM(D1126:D1126)</f>
        <v>3456242.42</v>
      </c>
      <c r="E1127" s="48"/>
      <c r="F1127" s="46"/>
      <c r="G1127" s="55">
        <f>SUM(G1126:G1126)</f>
        <v>3470643.2484565335</v>
      </c>
      <c r="H1127" s="58"/>
      <c r="I1127" s="34"/>
      <c r="J1127" s="21">
        <f>J1126</f>
        <v>3456242.42</v>
      </c>
      <c r="K1127" s="1"/>
      <c r="L1127" s="1"/>
    </row>
    <row r="1128" spans="1:12" s="3" customFormat="1" ht="33" x14ac:dyDescent="0.25">
      <c r="A1128" s="109">
        <v>48</v>
      </c>
      <c r="B1128" s="374" t="s">
        <v>119</v>
      </c>
      <c r="C1128" s="410" t="s">
        <v>12</v>
      </c>
      <c r="D1128" s="193">
        <v>615856.80000000005</v>
      </c>
      <c r="E1128" s="120" t="s">
        <v>463</v>
      </c>
      <c r="F1128" s="114" t="s">
        <v>419</v>
      </c>
      <c r="G1128" s="352">
        <v>693209.56490039953</v>
      </c>
      <c r="H1128" s="117">
        <v>42979</v>
      </c>
      <c r="I1128" s="117">
        <v>42976</v>
      </c>
      <c r="J1128" s="114">
        <v>615856.80000000005</v>
      </c>
      <c r="K1128" s="2"/>
      <c r="L1128" s="2"/>
    </row>
    <row r="1129" spans="1:12" s="4" customFormat="1" ht="17.25" thickBot="1" x14ac:dyDescent="0.3">
      <c r="A1129" s="143" t="s">
        <v>27</v>
      </c>
      <c r="B1129" s="143"/>
      <c r="C1129" s="60"/>
      <c r="D1129" s="55">
        <f>SUM(D1128:D1128)</f>
        <v>615856.80000000005</v>
      </c>
      <c r="E1129" s="48"/>
      <c r="F1129" s="46"/>
      <c r="G1129" s="55">
        <f>SUM(G1128:G1128)</f>
        <v>693209.56490039953</v>
      </c>
      <c r="H1129" s="58"/>
      <c r="I1129" s="34"/>
      <c r="J1129" s="55">
        <f>SUM(J1128:J1128)</f>
        <v>615856.80000000005</v>
      </c>
      <c r="K1129" s="1"/>
      <c r="L1129" s="1"/>
    </row>
    <row r="1130" spans="1:12" s="3" customFormat="1" ht="33" x14ac:dyDescent="0.25">
      <c r="A1130" s="109">
        <v>49</v>
      </c>
      <c r="B1130" s="374" t="s">
        <v>277</v>
      </c>
      <c r="C1130" s="410" t="s">
        <v>12</v>
      </c>
      <c r="D1130" s="193">
        <v>1008675.7999999999</v>
      </c>
      <c r="E1130" s="120" t="s">
        <v>427</v>
      </c>
      <c r="F1130" s="114" t="s">
        <v>383</v>
      </c>
      <c r="G1130" s="193">
        <v>936712.71</v>
      </c>
      <c r="H1130" s="117">
        <v>42906</v>
      </c>
      <c r="I1130" s="117">
        <v>42902</v>
      </c>
      <c r="J1130" s="114">
        <v>1008675.7999999999</v>
      </c>
      <c r="K1130" s="2"/>
      <c r="L1130" s="2"/>
    </row>
    <row r="1131" spans="1:12" s="4" customFormat="1" ht="17.25" thickBot="1" x14ac:dyDescent="0.3">
      <c r="A1131" s="143" t="s">
        <v>27</v>
      </c>
      <c r="B1131" s="143"/>
      <c r="C1131" s="60"/>
      <c r="D1131" s="55">
        <f>SUM(D1130:D1130)</f>
        <v>1008675.7999999999</v>
      </c>
      <c r="E1131" s="48"/>
      <c r="F1131" s="46"/>
      <c r="G1131" s="55">
        <f>SUM(G1130:G1130)</f>
        <v>936712.71</v>
      </c>
      <c r="H1131" s="58"/>
      <c r="I1131" s="34"/>
      <c r="J1131" s="55">
        <f>SUM(J1130:J1130)</f>
        <v>1008675.7999999999</v>
      </c>
      <c r="K1131" s="1"/>
      <c r="L1131" s="1"/>
    </row>
    <row r="1132" spans="1:12" s="3" customFormat="1" ht="15.75" customHeight="1" x14ac:dyDescent="0.25">
      <c r="A1132" s="436">
        <v>50</v>
      </c>
      <c r="B1132" s="386" t="s">
        <v>278</v>
      </c>
      <c r="C1132" s="410" t="s">
        <v>12</v>
      </c>
      <c r="D1132" s="193">
        <v>552965.15</v>
      </c>
      <c r="E1132" s="390" t="s">
        <v>463</v>
      </c>
      <c r="F1132" s="233" t="s">
        <v>419</v>
      </c>
      <c r="G1132" s="190">
        <v>11382621.644016704</v>
      </c>
      <c r="H1132" s="174">
        <v>42979</v>
      </c>
      <c r="I1132" s="117">
        <v>42947</v>
      </c>
      <c r="J1132" s="114">
        <v>552965.15</v>
      </c>
      <c r="K1132" s="2"/>
      <c r="L1132" s="2"/>
    </row>
    <row r="1133" spans="1:12" s="4" customFormat="1" ht="16.5" x14ac:dyDescent="0.25">
      <c r="A1133" s="437"/>
      <c r="B1133" s="395"/>
      <c r="C1133" s="235" t="s">
        <v>23</v>
      </c>
      <c r="D1133" s="178">
        <v>5566669.4699999997</v>
      </c>
      <c r="E1133" s="134"/>
      <c r="F1133" s="131"/>
      <c r="G1133" s="180"/>
      <c r="H1133" s="140"/>
      <c r="I1133" s="59">
        <v>42959</v>
      </c>
      <c r="J1133" s="57">
        <v>5566669.4699999997</v>
      </c>
      <c r="K1133" s="1"/>
      <c r="L1133" s="1"/>
    </row>
    <row r="1134" spans="1:12" s="4" customFormat="1" ht="16.5" outlineLevel="1" x14ac:dyDescent="0.25">
      <c r="A1134" s="437"/>
      <c r="B1134" s="395"/>
      <c r="C1134" s="235" t="s">
        <v>24</v>
      </c>
      <c r="D1134" s="178">
        <v>4282101.07</v>
      </c>
      <c r="E1134" s="135"/>
      <c r="F1134" s="132"/>
      <c r="G1134" s="182"/>
      <c r="H1134" s="141"/>
      <c r="I1134" s="59">
        <v>42991</v>
      </c>
      <c r="J1134" s="57">
        <v>4282101.07</v>
      </c>
      <c r="K1134" s="1"/>
      <c r="L1134" s="1"/>
    </row>
    <row r="1135" spans="1:12" s="4" customFormat="1" ht="17.25" thickBot="1" x14ac:dyDescent="0.3">
      <c r="A1135" s="143" t="s">
        <v>27</v>
      </c>
      <c r="B1135" s="143"/>
      <c r="C1135" s="60"/>
      <c r="D1135" s="55">
        <f>SUM(D1132:D1134)</f>
        <v>10401735.690000001</v>
      </c>
      <c r="E1135" s="48"/>
      <c r="F1135" s="46"/>
      <c r="G1135" s="55">
        <f>SUM(G1132:G1133)</f>
        <v>11382621.644016704</v>
      </c>
      <c r="H1135" s="58"/>
      <c r="I1135" s="34"/>
      <c r="J1135" s="55">
        <f>SUM(J1132:J1134)</f>
        <v>10401735.690000001</v>
      </c>
      <c r="K1135" s="1"/>
      <c r="L1135" s="1"/>
    </row>
    <row r="1136" spans="1:12" s="3" customFormat="1" ht="16.5" customHeight="1" x14ac:dyDescent="0.25">
      <c r="A1136" s="436">
        <v>51</v>
      </c>
      <c r="B1136" s="386" t="s">
        <v>279</v>
      </c>
      <c r="C1136" s="410" t="s">
        <v>8</v>
      </c>
      <c r="D1136" s="193"/>
      <c r="E1136" s="390" t="s">
        <v>463</v>
      </c>
      <c r="F1136" s="233" t="s">
        <v>419</v>
      </c>
      <c r="G1136" s="190">
        <v>1839056.589733708</v>
      </c>
      <c r="H1136" s="174">
        <v>42979</v>
      </c>
      <c r="I1136" s="174" t="s">
        <v>797</v>
      </c>
      <c r="J1136" s="114"/>
      <c r="K1136" s="2"/>
      <c r="L1136" s="2"/>
    </row>
    <row r="1137" spans="1:12" s="4" customFormat="1" ht="16.5" customHeight="1" x14ac:dyDescent="0.25">
      <c r="A1137" s="437"/>
      <c r="B1137" s="395"/>
      <c r="C1137" s="410" t="s">
        <v>9</v>
      </c>
      <c r="D1137" s="178"/>
      <c r="E1137" s="134"/>
      <c r="F1137" s="131"/>
      <c r="G1137" s="180"/>
      <c r="H1137" s="140"/>
      <c r="I1137" s="140"/>
      <c r="J1137" s="57"/>
      <c r="K1137" s="1"/>
      <c r="L1137" s="1"/>
    </row>
    <row r="1138" spans="1:12" s="4" customFormat="1" ht="16.5" outlineLevel="1" x14ac:dyDescent="0.25">
      <c r="A1138" s="437"/>
      <c r="B1138" s="395"/>
      <c r="C1138" s="410" t="s">
        <v>10</v>
      </c>
      <c r="D1138" s="178"/>
      <c r="E1138" s="135"/>
      <c r="F1138" s="132"/>
      <c r="G1138" s="182"/>
      <c r="H1138" s="141"/>
      <c r="I1138" s="141"/>
      <c r="J1138" s="57"/>
      <c r="K1138" s="1"/>
      <c r="L1138" s="1"/>
    </row>
    <row r="1139" spans="1:12" s="4" customFormat="1" ht="17.25" thickBot="1" x14ac:dyDescent="0.3">
      <c r="A1139" s="143" t="s">
        <v>27</v>
      </c>
      <c r="B1139" s="143"/>
      <c r="C1139" s="60"/>
      <c r="D1139" s="55">
        <f>SUM(D1136:D1138)</f>
        <v>0</v>
      </c>
      <c r="E1139" s="48"/>
      <c r="F1139" s="46"/>
      <c r="G1139" s="55">
        <f>SUM(G1136:G1137)</f>
        <v>1839056.589733708</v>
      </c>
      <c r="H1139" s="58"/>
      <c r="I1139" s="34"/>
      <c r="J1139" s="55">
        <f>SUM(J1136:J1137)</f>
        <v>0</v>
      </c>
      <c r="K1139" s="1"/>
      <c r="L1139" s="1"/>
    </row>
    <row r="1140" spans="1:12" s="3" customFormat="1" ht="33" x14ac:dyDescent="0.25">
      <c r="A1140" s="109">
        <v>52</v>
      </c>
      <c r="B1140" s="374" t="s">
        <v>280</v>
      </c>
      <c r="C1140" s="410" t="s">
        <v>23</v>
      </c>
      <c r="D1140" s="193">
        <v>7315858.4000000004</v>
      </c>
      <c r="E1140" s="120" t="s">
        <v>451</v>
      </c>
      <c r="F1140" s="114" t="s">
        <v>389</v>
      </c>
      <c r="G1140" s="193">
        <v>7234425.3999439264</v>
      </c>
      <c r="H1140" s="117">
        <v>43002</v>
      </c>
      <c r="I1140" s="117">
        <v>43005</v>
      </c>
      <c r="J1140" s="114">
        <v>7315858.4000000004</v>
      </c>
      <c r="K1140" s="2"/>
      <c r="L1140" s="2"/>
    </row>
    <row r="1141" spans="1:12" s="4" customFormat="1" ht="17.25" thickBot="1" x14ac:dyDescent="0.3">
      <c r="A1141" s="143" t="s">
        <v>27</v>
      </c>
      <c r="B1141" s="143"/>
      <c r="C1141" s="60"/>
      <c r="D1141" s="55">
        <f>SUM(D1140:D1140)</f>
        <v>7315858.4000000004</v>
      </c>
      <c r="E1141" s="48"/>
      <c r="F1141" s="46"/>
      <c r="G1141" s="55">
        <f>SUM(G1140:G1140)</f>
        <v>7234425.3999439264</v>
      </c>
      <c r="H1141" s="58"/>
      <c r="I1141" s="34"/>
      <c r="J1141" s="55">
        <f>SUM(J1140:J1140)</f>
        <v>7315858.4000000004</v>
      </c>
      <c r="K1141" s="1"/>
      <c r="L1141" s="1"/>
    </row>
    <row r="1142" spans="1:12" s="3" customFormat="1" ht="16.5" x14ac:dyDescent="0.25">
      <c r="A1142" s="438">
        <v>53</v>
      </c>
      <c r="B1142" s="380" t="s">
        <v>281</v>
      </c>
      <c r="C1142" s="410" t="s">
        <v>12</v>
      </c>
      <c r="D1142" s="193">
        <v>607209.21</v>
      </c>
      <c r="E1142" s="390" t="s">
        <v>463</v>
      </c>
      <c r="F1142" s="233" t="s">
        <v>419</v>
      </c>
      <c r="G1142" s="190">
        <v>5524602.2898516636</v>
      </c>
      <c r="H1142" s="174">
        <v>42979</v>
      </c>
      <c r="I1142" s="117">
        <v>42939</v>
      </c>
      <c r="J1142" s="114">
        <v>607209.21</v>
      </c>
      <c r="K1142" s="2"/>
      <c r="L1142" s="2"/>
    </row>
    <row r="1143" spans="1:12" s="3" customFormat="1" ht="16.5" x14ac:dyDescent="0.25">
      <c r="A1143" s="439"/>
      <c r="B1143" s="384"/>
      <c r="C1143" s="410" t="s">
        <v>8</v>
      </c>
      <c r="D1143" s="178">
        <v>248604.56</v>
      </c>
      <c r="E1143" s="134"/>
      <c r="F1143" s="131"/>
      <c r="G1143" s="180"/>
      <c r="H1143" s="140"/>
      <c r="I1143" s="139">
        <v>42982</v>
      </c>
      <c r="J1143" s="57">
        <v>248604.56</v>
      </c>
      <c r="K1143" s="2"/>
      <c r="L1143" s="2"/>
    </row>
    <row r="1144" spans="1:12" s="3" customFormat="1" ht="16.5" x14ac:dyDescent="0.25">
      <c r="A1144" s="439"/>
      <c r="B1144" s="384"/>
      <c r="C1144" s="410" t="s">
        <v>9</v>
      </c>
      <c r="D1144" s="178">
        <v>101152.7</v>
      </c>
      <c r="E1144" s="134"/>
      <c r="F1144" s="131"/>
      <c r="G1144" s="180"/>
      <c r="H1144" s="140"/>
      <c r="I1144" s="141"/>
      <c r="J1144" s="57">
        <v>101152.7</v>
      </c>
      <c r="K1144" s="2"/>
      <c r="L1144" s="2"/>
    </row>
    <row r="1145" spans="1:12" s="4" customFormat="1" ht="14.25" customHeight="1" x14ac:dyDescent="0.25">
      <c r="A1145" s="439"/>
      <c r="B1145" s="384"/>
      <c r="C1145" s="410" t="s">
        <v>10</v>
      </c>
      <c r="D1145" s="178"/>
      <c r="E1145" s="134"/>
      <c r="F1145" s="131"/>
      <c r="G1145" s="180"/>
      <c r="H1145" s="140"/>
      <c r="I1145" s="59" t="s">
        <v>799</v>
      </c>
      <c r="J1145" s="57"/>
      <c r="K1145" s="1"/>
      <c r="L1145" s="1"/>
    </row>
    <row r="1146" spans="1:12" s="4" customFormat="1" ht="15.75" customHeight="1" x14ac:dyDescent="0.25">
      <c r="A1146" s="436"/>
      <c r="B1146" s="386"/>
      <c r="C1146" s="410" t="s">
        <v>24</v>
      </c>
      <c r="D1146" s="178">
        <v>2090117.9</v>
      </c>
      <c r="E1146" s="135"/>
      <c r="F1146" s="132"/>
      <c r="G1146" s="182"/>
      <c r="H1146" s="141"/>
      <c r="I1146" s="441">
        <v>43011</v>
      </c>
      <c r="J1146" s="400">
        <v>2090117.9</v>
      </c>
      <c r="K1146" s="1"/>
      <c r="L1146" s="1"/>
    </row>
    <row r="1147" spans="1:12" s="4" customFormat="1" ht="17.25" thickBot="1" x14ac:dyDescent="0.3">
      <c r="A1147" s="143" t="s">
        <v>27</v>
      </c>
      <c r="B1147" s="143"/>
      <c r="C1147" s="60"/>
      <c r="D1147" s="55">
        <f>SUM(D1142:D1146)</f>
        <v>3047084.37</v>
      </c>
      <c r="E1147" s="48"/>
      <c r="F1147" s="46"/>
      <c r="G1147" s="55">
        <f>SUM(G1142:G1145)</f>
        <v>5524602.2898516636</v>
      </c>
      <c r="H1147" s="58"/>
      <c r="I1147" s="34"/>
      <c r="J1147" s="55">
        <f>SUM(J1142:J1146)</f>
        <v>3047084.37</v>
      </c>
      <c r="K1147" s="1"/>
      <c r="L1147" s="1"/>
    </row>
    <row r="1148" spans="1:12" s="3" customFormat="1" ht="39" customHeight="1" x14ac:dyDescent="0.25">
      <c r="A1148" s="436">
        <v>54</v>
      </c>
      <c r="B1148" s="386" t="s">
        <v>282</v>
      </c>
      <c r="C1148" s="410" t="s">
        <v>23</v>
      </c>
      <c r="D1148" s="193">
        <v>4047666.79</v>
      </c>
      <c r="E1148" s="119" t="s">
        <v>536</v>
      </c>
      <c r="F1148" s="114" t="s">
        <v>397</v>
      </c>
      <c r="G1148" s="193">
        <v>4635467.4800000004</v>
      </c>
      <c r="H1148" s="117">
        <v>43028</v>
      </c>
      <c r="I1148" s="117">
        <v>43019</v>
      </c>
      <c r="J1148" s="114">
        <v>4047666.79</v>
      </c>
      <c r="K1148" s="2"/>
      <c r="L1148" s="2"/>
    </row>
    <row r="1149" spans="1:12" s="4" customFormat="1" ht="22.5" customHeight="1" x14ac:dyDescent="0.25">
      <c r="A1149" s="437"/>
      <c r="B1149" s="395"/>
      <c r="C1149" s="235" t="s">
        <v>11</v>
      </c>
      <c r="D1149" s="178"/>
      <c r="E1149" s="387"/>
      <c r="F1149" s="57"/>
      <c r="G1149" s="178"/>
      <c r="H1149" s="59"/>
      <c r="I1149" s="59"/>
      <c r="J1149" s="57"/>
      <c r="K1149" s="1"/>
      <c r="L1149" s="1"/>
    </row>
    <row r="1150" spans="1:12" s="4" customFormat="1" ht="17.25" thickBot="1" x14ac:dyDescent="0.3">
      <c r="A1150" s="143" t="s">
        <v>27</v>
      </c>
      <c r="B1150" s="143"/>
      <c r="C1150" s="60"/>
      <c r="D1150" s="55">
        <f>SUM(D1148:D1149)</f>
        <v>4047666.79</v>
      </c>
      <c r="E1150" s="48"/>
      <c r="F1150" s="46"/>
      <c r="G1150" s="55">
        <f>SUM(G1148:G1149)</f>
        <v>4635467.4800000004</v>
      </c>
      <c r="H1150" s="58"/>
      <c r="I1150" s="34"/>
      <c r="J1150" s="55">
        <f>SUM(J1148:J1149)</f>
        <v>4047666.79</v>
      </c>
      <c r="K1150" s="1"/>
      <c r="L1150" s="1"/>
    </row>
    <row r="1151" spans="1:12" s="3" customFormat="1" ht="49.5" customHeight="1" x14ac:dyDescent="0.25">
      <c r="A1151" s="109">
        <v>55</v>
      </c>
      <c r="B1151" s="374" t="s">
        <v>283</v>
      </c>
      <c r="C1151" s="410" t="s">
        <v>23</v>
      </c>
      <c r="D1151" s="193">
        <v>2382148</v>
      </c>
      <c r="E1151" s="38" t="s">
        <v>447</v>
      </c>
      <c r="F1151" s="114" t="s">
        <v>423</v>
      </c>
      <c r="G1151" s="193">
        <v>3338347.3736652243</v>
      </c>
      <c r="H1151" s="117">
        <v>42969</v>
      </c>
      <c r="I1151" s="117">
        <v>42943</v>
      </c>
      <c r="J1151" s="114">
        <v>2382148</v>
      </c>
      <c r="K1151" s="2"/>
      <c r="L1151" s="2"/>
    </row>
    <row r="1152" spans="1:12" s="4" customFormat="1" ht="17.25" thickBot="1" x14ac:dyDescent="0.3">
      <c r="A1152" s="143" t="s">
        <v>27</v>
      </c>
      <c r="B1152" s="143"/>
      <c r="C1152" s="60"/>
      <c r="D1152" s="55">
        <f>SUM(D1151:D1151)</f>
        <v>2382148</v>
      </c>
      <c r="E1152" s="48"/>
      <c r="F1152" s="46"/>
      <c r="G1152" s="55">
        <f>SUM(G1151:G1151)</f>
        <v>3338347.3736652243</v>
      </c>
      <c r="H1152" s="58"/>
      <c r="I1152" s="34"/>
      <c r="J1152" s="296">
        <v>2382148</v>
      </c>
      <c r="K1152" s="1"/>
      <c r="L1152" s="1"/>
    </row>
    <row r="1153" spans="1:12" s="3" customFormat="1" ht="46.5" customHeight="1" x14ac:dyDescent="0.25">
      <c r="A1153" s="442">
        <v>56</v>
      </c>
      <c r="B1153" s="393" t="s">
        <v>284</v>
      </c>
      <c r="C1153" s="377" t="s">
        <v>23</v>
      </c>
      <c r="D1153" s="171">
        <v>9515420</v>
      </c>
      <c r="E1153" s="120" t="s">
        <v>573</v>
      </c>
      <c r="F1153" s="175" t="s">
        <v>423</v>
      </c>
      <c r="G1153" s="171">
        <v>10190254.220000001</v>
      </c>
      <c r="H1153" s="187">
        <v>43076</v>
      </c>
      <c r="I1153" s="187">
        <v>43076</v>
      </c>
      <c r="J1153" s="175">
        <v>9285606</v>
      </c>
      <c r="K1153" s="2"/>
      <c r="L1153" s="2"/>
    </row>
    <row r="1154" spans="1:12" s="4" customFormat="1" ht="24" customHeight="1" x14ac:dyDescent="0.25">
      <c r="A1154" s="437"/>
      <c r="B1154" s="395"/>
      <c r="C1154" s="235" t="s">
        <v>11</v>
      </c>
      <c r="D1154" s="178"/>
      <c r="E1154" s="387"/>
      <c r="F1154" s="57"/>
      <c r="G1154" s="178"/>
      <c r="H1154" s="59"/>
      <c r="I1154" s="59"/>
      <c r="J1154" s="57"/>
      <c r="K1154" s="1"/>
      <c r="L1154" s="1"/>
    </row>
    <row r="1155" spans="1:12" s="4" customFormat="1" ht="17.25" thickBot="1" x14ac:dyDescent="0.3">
      <c r="A1155" s="143" t="s">
        <v>27</v>
      </c>
      <c r="B1155" s="143"/>
      <c r="C1155" s="60"/>
      <c r="D1155" s="55">
        <f>SUM(D1153:D1154)</f>
        <v>9515420</v>
      </c>
      <c r="E1155" s="48"/>
      <c r="F1155" s="46"/>
      <c r="G1155" s="55">
        <f>SUM(G1153:G1154)</f>
        <v>10190254.220000001</v>
      </c>
      <c r="H1155" s="58"/>
      <c r="I1155" s="34"/>
      <c r="J1155" s="55">
        <f>SUM(J1153:J1154)</f>
        <v>9285606</v>
      </c>
      <c r="K1155" s="1"/>
      <c r="L1155" s="1"/>
    </row>
    <row r="1156" spans="1:12" s="3" customFormat="1" ht="36" customHeight="1" x14ac:dyDescent="0.25">
      <c r="A1156" s="443">
        <v>57</v>
      </c>
      <c r="B1156" s="376" t="s">
        <v>285</v>
      </c>
      <c r="C1156" s="377" t="s">
        <v>24</v>
      </c>
      <c r="D1156" s="171">
        <v>10789217.9</v>
      </c>
      <c r="E1156" s="378" t="s">
        <v>470</v>
      </c>
      <c r="F1156" s="175" t="s">
        <v>383</v>
      </c>
      <c r="G1156" s="171">
        <v>10005386.380000001</v>
      </c>
      <c r="H1156" s="187">
        <v>43029</v>
      </c>
      <c r="I1156" s="187">
        <v>43014</v>
      </c>
      <c r="J1156" s="175">
        <v>10789217.9</v>
      </c>
      <c r="K1156" s="2"/>
      <c r="L1156" s="2"/>
    </row>
    <row r="1157" spans="1:12" s="4" customFormat="1" ht="17.25" thickBot="1" x14ac:dyDescent="0.3">
      <c r="A1157" s="143" t="s">
        <v>27</v>
      </c>
      <c r="B1157" s="143"/>
      <c r="C1157" s="60"/>
      <c r="D1157" s="55">
        <f>SUM(D1156:D1156)</f>
        <v>10789217.9</v>
      </c>
      <c r="E1157" s="48"/>
      <c r="F1157" s="46"/>
      <c r="G1157" s="55">
        <f>SUM(G1156:G1156)</f>
        <v>10005386.380000001</v>
      </c>
      <c r="H1157" s="58"/>
      <c r="I1157" s="34"/>
      <c r="J1157" s="55">
        <f>SUM(J1156:J1156)</f>
        <v>10789217.9</v>
      </c>
      <c r="K1157" s="1"/>
      <c r="L1157" s="1"/>
    </row>
    <row r="1158" spans="1:12" s="3" customFormat="1" ht="38.25" customHeight="1" x14ac:dyDescent="0.25">
      <c r="A1158" s="109">
        <v>58</v>
      </c>
      <c r="B1158" s="374" t="s">
        <v>286</v>
      </c>
      <c r="C1158" s="410" t="s">
        <v>24</v>
      </c>
      <c r="D1158" s="193">
        <v>10172702.119999999</v>
      </c>
      <c r="E1158" s="378" t="s">
        <v>470</v>
      </c>
      <c r="F1158" s="175" t="s">
        <v>383</v>
      </c>
      <c r="G1158" s="193">
        <v>9433499.3800000008</v>
      </c>
      <c r="H1158" s="117">
        <v>43015</v>
      </c>
      <c r="I1158" s="117">
        <v>43014</v>
      </c>
      <c r="J1158" s="114">
        <v>10172702.119999999</v>
      </c>
      <c r="K1158" s="2"/>
      <c r="L1158" s="2"/>
    </row>
    <row r="1159" spans="1:12" s="4" customFormat="1" ht="17.25" thickBot="1" x14ac:dyDescent="0.3">
      <c r="A1159" s="143" t="s">
        <v>27</v>
      </c>
      <c r="B1159" s="143"/>
      <c r="C1159" s="60"/>
      <c r="D1159" s="55">
        <f>SUM(D1158:D1158)</f>
        <v>10172702.119999999</v>
      </c>
      <c r="E1159" s="48"/>
      <c r="F1159" s="46"/>
      <c r="G1159" s="55">
        <f>SUM(G1158:G1158)</f>
        <v>9433499.3800000008</v>
      </c>
      <c r="H1159" s="58"/>
      <c r="I1159" s="34"/>
      <c r="J1159" s="55">
        <f>SUM(J1158:J1158)</f>
        <v>10172702.119999999</v>
      </c>
      <c r="K1159" s="1"/>
      <c r="L1159" s="1"/>
    </row>
    <row r="1160" spans="1:12" s="3" customFormat="1" ht="33" x14ac:dyDescent="0.25">
      <c r="A1160" s="436">
        <v>59</v>
      </c>
      <c r="B1160" s="386" t="s">
        <v>287</v>
      </c>
      <c r="C1160" s="410" t="s">
        <v>23</v>
      </c>
      <c r="D1160" s="193">
        <v>5562258</v>
      </c>
      <c r="E1160" s="120" t="s">
        <v>758</v>
      </c>
      <c r="F1160" s="114" t="s">
        <v>363</v>
      </c>
      <c r="G1160" s="193">
        <v>5730720.4199999999</v>
      </c>
      <c r="H1160" s="117">
        <v>43094</v>
      </c>
      <c r="I1160" s="117">
        <v>43063</v>
      </c>
      <c r="J1160" s="114">
        <v>5562258</v>
      </c>
      <c r="K1160" s="2"/>
      <c r="L1160" s="2"/>
    </row>
    <row r="1161" spans="1:12" s="4" customFormat="1" ht="23.25" customHeight="1" x14ac:dyDescent="0.25">
      <c r="A1161" s="437"/>
      <c r="B1161" s="395"/>
      <c r="C1161" s="235" t="s">
        <v>11</v>
      </c>
      <c r="D1161" s="178"/>
      <c r="E1161" s="75"/>
      <c r="F1161" s="57"/>
      <c r="G1161" s="178"/>
      <c r="H1161" s="59"/>
      <c r="I1161" s="59"/>
      <c r="J1161" s="57"/>
      <c r="K1161" s="1"/>
      <c r="L1161" s="1"/>
    </row>
    <row r="1162" spans="1:12" s="4" customFormat="1" ht="17.25" thickBot="1" x14ac:dyDescent="0.3">
      <c r="A1162" s="143" t="s">
        <v>27</v>
      </c>
      <c r="B1162" s="143"/>
      <c r="C1162" s="60"/>
      <c r="D1162" s="55">
        <f>SUM(D1160:D1161)</f>
        <v>5562258</v>
      </c>
      <c r="E1162" s="48"/>
      <c r="F1162" s="46"/>
      <c r="G1162" s="55">
        <f>SUM(G1160:G1161)</f>
        <v>5730720.4199999999</v>
      </c>
      <c r="H1162" s="58"/>
      <c r="I1162" s="34"/>
      <c r="J1162" s="55">
        <f>SUM(J1160:J1161)</f>
        <v>5562258</v>
      </c>
      <c r="K1162" s="1"/>
      <c r="L1162" s="1"/>
    </row>
    <row r="1163" spans="1:12" s="3" customFormat="1" ht="25.5" customHeight="1" x14ac:dyDescent="0.25">
      <c r="A1163" s="436">
        <v>60</v>
      </c>
      <c r="B1163" s="386" t="s">
        <v>288</v>
      </c>
      <c r="C1163" s="410" t="s">
        <v>12</v>
      </c>
      <c r="D1163" s="193"/>
      <c r="E1163" s="390" t="s">
        <v>468</v>
      </c>
      <c r="F1163" s="114"/>
      <c r="G1163" s="193"/>
      <c r="H1163" s="444"/>
      <c r="I1163" s="174" t="s">
        <v>797</v>
      </c>
      <c r="J1163" s="114"/>
      <c r="K1163" s="2"/>
      <c r="L1163" s="2"/>
    </row>
    <row r="1164" spans="1:12" s="4" customFormat="1" ht="25.5" customHeight="1" x14ac:dyDescent="0.25">
      <c r="A1164" s="437"/>
      <c r="B1164" s="395"/>
      <c r="C1164" s="235" t="s">
        <v>24</v>
      </c>
      <c r="D1164" s="178"/>
      <c r="E1164" s="135"/>
      <c r="F1164" s="57"/>
      <c r="G1164" s="178"/>
      <c r="H1164" s="59"/>
      <c r="I1164" s="141"/>
      <c r="J1164" s="57"/>
      <c r="K1164" s="1"/>
      <c r="L1164" s="1"/>
    </row>
    <row r="1165" spans="1:12" s="4" customFormat="1" ht="17.25" thickBot="1" x14ac:dyDescent="0.3">
      <c r="A1165" s="143" t="s">
        <v>27</v>
      </c>
      <c r="B1165" s="143"/>
      <c r="C1165" s="60"/>
      <c r="D1165" s="55">
        <f>SUM(D1163:D1164)</f>
        <v>0</v>
      </c>
      <c r="E1165" s="48"/>
      <c r="F1165" s="46"/>
      <c r="G1165" s="55">
        <f>SUM(G1163:G1164)</f>
        <v>0</v>
      </c>
      <c r="H1165" s="58"/>
      <c r="I1165" s="34"/>
      <c r="J1165" s="55">
        <f t="shared" ref="J1165" si="22">SUM(J1163:J1164)</f>
        <v>0</v>
      </c>
      <c r="K1165" s="1"/>
      <c r="L1165" s="1"/>
    </row>
    <row r="1166" spans="1:12" s="3" customFormat="1" ht="33" x14ac:dyDescent="0.25">
      <c r="A1166" s="109">
        <v>61</v>
      </c>
      <c r="B1166" s="374" t="s">
        <v>289</v>
      </c>
      <c r="C1166" s="410" t="s">
        <v>12</v>
      </c>
      <c r="D1166" s="193">
        <v>1204981.82</v>
      </c>
      <c r="E1166" s="120" t="s">
        <v>463</v>
      </c>
      <c r="F1166" s="114" t="s">
        <v>419</v>
      </c>
      <c r="G1166" s="352">
        <v>1879652.8484366599</v>
      </c>
      <c r="H1166" s="117">
        <v>42979</v>
      </c>
      <c r="I1166" s="117">
        <v>43034</v>
      </c>
      <c r="J1166" s="114">
        <v>1204981.82</v>
      </c>
      <c r="K1166" s="2"/>
      <c r="L1166" s="2"/>
    </row>
    <row r="1167" spans="1:12" s="61" customFormat="1" ht="17.25" thickBot="1" x14ac:dyDescent="0.3">
      <c r="A1167" s="143" t="s">
        <v>27</v>
      </c>
      <c r="B1167" s="143"/>
      <c r="C1167" s="60"/>
      <c r="D1167" s="55">
        <f>SUM(D1166:D1166)</f>
        <v>1204981.82</v>
      </c>
      <c r="E1167" s="48"/>
      <c r="F1167" s="46"/>
      <c r="G1167" s="55">
        <f>SUM(G1166:G1166)</f>
        <v>1879652.8484366599</v>
      </c>
      <c r="H1167" s="58"/>
      <c r="I1167" s="34"/>
      <c r="J1167" s="55">
        <f>SUM(J1166:J1166)</f>
        <v>1204981.82</v>
      </c>
    </row>
    <row r="1168" spans="1:12" s="3" customFormat="1" ht="39.75" customHeight="1" x14ac:dyDescent="0.25">
      <c r="A1168" s="443">
        <v>62</v>
      </c>
      <c r="B1168" s="184" t="s">
        <v>290</v>
      </c>
      <c r="C1168" s="377" t="s">
        <v>24</v>
      </c>
      <c r="D1168" s="171">
        <v>14681272.08</v>
      </c>
      <c r="E1168" s="378" t="s">
        <v>470</v>
      </c>
      <c r="F1168" s="175" t="s">
        <v>383</v>
      </c>
      <c r="G1168" s="171">
        <v>15002394.92</v>
      </c>
      <c r="H1168" s="187">
        <v>43015</v>
      </c>
      <c r="I1168" s="187">
        <v>43062</v>
      </c>
      <c r="J1168" s="175">
        <v>14681272.08</v>
      </c>
      <c r="K1168" s="2"/>
      <c r="L1168" s="2"/>
    </row>
    <row r="1169" spans="1:12" s="4" customFormat="1" ht="17.25" thickBot="1" x14ac:dyDescent="0.3">
      <c r="A1169" s="143" t="s">
        <v>27</v>
      </c>
      <c r="B1169" s="143"/>
      <c r="C1169" s="60"/>
      <c r="D1169" s="55">
        <f>SUM(D1168:D1168)</f>
        <v>14681272.08</v>
      </c>
      <c r="E1169" s="48"/>
      <c r="F1169" s="46"/>
      <c r="G1169" s="55">
        <f>SUM(G1168:G1168)</f>
        <v>15002394.92</v>
      </c>
      <c r="H1169" s="58"/>
      <c r="I1169" s="34"/>
      <c r="J1169" s="55">
        <f>SUM(J1168:J1168)</f>
        <v>14681272.08</v>
      </c>
      <c r="K1169" s="1"/>
      <c r="L1169" s="1"/>
    </row>
    <row r="1170" spans="1:12" s="3" customFormat="1" ht="36.75" customHeight="1" x14ac:dyDescent="0.25">
      <c r="A1170" s="436">
        <v>63</v>
      </c>
      <c r="B1170" s="386" t="s">
        <v>291</v>
      </c>
      <c r="C1170" s="410" t="s">
        <v>23</v>
      </c>
      <c r="D1170" s="193">
        <v>9462043</v>
      </c>
      <c r="E1170" s="445" t="s">
        <v>536</v>
      </c>
      <c r="F1170" s="114" t="s">
        <v>397</v>
      </c>
      <c r="G1170" s="193">
        <v>10318037.210000001</v>
      </c>
      <c r="H1170" s="117">
        <v>43028</v>
      </c>
      <c r="I1170" s="117">
        <v>43013</v>
      </c>
      <c r="J1170" s="114">
        <v>9462043</v>
      </c>
      <c r="K1170" s="2"/>
      <c r="L1170" s="2"/>
    </row>
    <row r="1171" spans="1:12" s="4" customFormat="1" ht="21.75" customHeight="1" x14ac:dyDescent="0.25">
      <c r="A1171" s="437"/>
      <c r="B1171" s="395"/>
      <c r="C1171" s="235" t="s">
        <v>11</v>
      </c>
      <c r="D1171" s="178"/>
      <c r="E1171" s="387"/>
      <c r="F1171" s="57"/>
      <c r="G1171" s="178"/>
      <c r="H1171" s="59"/>
      <c r="I1171" s="59"/>
      <c r="J1171" s="57"/>
      <c r="K1171" s="1"/>
      <c r="L1171" s="1"/>
    </row>
    <row r="1172" spans="1:12" s="4" customFormat="1" ht="17.25" thickBot="1" x14ac:dyDescent="0.3">
      <c r="A1172" s="143" t="s">
        <v>27</v>
      </c>
      <c r="B1172" s="143"/>
      <c r="C1172" s="60"/>
      <c r="D1172" s="55">
        <f>SUM(D1170:D1171)</f>
        <v>9462043</v>
      </c>
      <c r="E1172" s="48"/>
      <c r="F1172" s="46"/>
      <c r="G1172" s="55">
        <f>SUM(G1170:G1171)</f>
        <v>10318037.210000001</v>
      </c>
      <c r="H1172" s="58"/>
      <c r="I1172" s="34"/>
      <c r="J1172" s="55">
        <f>SUM(J1170:J1171)</f>
        <v>9462043</v>
      </c>
      <c r="K1172" s="1"/>
      <c r="L1172" s="1"/>
    </row>
    <row r="1173" spans="1:12" s="3" customFormat="1" ht="33" x14ac:dyDescent="0.25">
      <c r="A1173" s="109">
        <v>64</v>
      </c>
      <c r="B1173" s="107" t="s">
        <v>292</v>
      </c>
      <c r="C1173" s="193" t="s">
        <v>23</v>
      </c>
      <c r="D1173" s="193">
        <v>3446057.84</v>
      </c>
      <c r="E1173" s="378" t="s">
        <v>445</v>
      </c>
      <c r="F1173" s="175" t="s">
        <v>422</v>
      </c>
      <c r="G1173" s="193">
        <v>3546091.559017696</v>
      </c>
      <c r="H1173" s="187">
        <v>42989</v>
      </c>
      <c r="I1173" s="117">
        <v>42926</v>
      </c>
      <c r="J1173" s="114">
        <v>3446057.84</v>
      </c>
      <c r="K1173" s="2"/>
      <c r="L1173" s="2"/>
    </row>
    <row r="1174" spans="1:12" s="4" customFormat="1" ht="17.25" thickBot="1" x14ac:dyDescent="0.3">
      <c r="A1174" s="143" t="s">
        <v>27</v>
      </c>
      <c r="B1174" s="143"/>
      <c r="C1174" s="27"/>
      <c r="D1174" s="55">
        <f>SUM(D1173:D1173)</f>
        <v>3446057.84</v>
      </c>
      <c r="E1174" s="48"/>
      <c r="F1174" s="46"/>
      <c r="G1174" s="55">
        <f>SUM(G1173:G1173)</f>
        <v>3546091.559017696</v>
      </c>
      <c r="H1174" s="58"/>
      <c r="I1174" s="34"/>
      <c r="J1174" s="55">
        <f>SUM(J1173:J1173)</f>
        <v>3446057.84</v>
      </c>
      <c r="K1174" s="1"/>
      <c r="L1174" s="1"/>
    </row>
    <row r="1175" spans="1:12" s="3" customFormat="1" ht="33" x14ac:dyDescent="0.25">
      <c r="A1175" s="443">
        <v>65</v>
      </c>
      <c r="B1175" s="376" t="s">
        <v>293</v>
      </c>
      <c r="C1175" s="377" t="s">
        <v>23</v>
      </c>
      <c r="D1175" s="171">
        <v>2465895.56</v>
      </c>
      <c r="E1175" s="378" t="s">
        <v>445</v>
      </c>
      <c r="F1175" s="175" t="s">
        <v>422</v>
      </c>
      <c r="G1175" s="171">
        <v>2401756.0850447104</v>
      </c>
      <c r="H1175" s="187">
        <v>42975</v>
      </c>
      <c r="I1175" s="187">
        <v>42965</v>
      </c>
      <c r="J1175" s="175">
        <v>2465895.56</v>
      </c>
      <c r="K1175" s="2"/>
      <c r="L1175" s="2"/>
    </row>
    <row r="1176" spans="1:12" s="4" customFormat="1" ht="17.25" thickBot="1" x14ac:dyDescent="0.3">
      <c r="A1176" s="143" t="s">
        <v>27</v>
      </c>
      <c r="B1176" s="143"/>
      <c r="C1176" s="60"/>
      <c r="D1176" s="55">
        <f>SUM(D1175:D1175)</f>
        <v>2465895.56</v>
      </c>
      <c r="E1176" s="48"/>
      <c r="F1176" s="46"/>
      <c r="G1176" s="55">
        <f>SUM(G1175:G1175)</f>
        <v>2401756.0850447104</v>
      </c>
      <c r="H1176" s="58"/>
      <c r="I1176" s="34"/>
      <c r="J1176" s="55">
        <f>SUM(J1175:J1175)</f>
        <v>2465895.56</v>
      </c>
      <c r="K1176" s="1"/>
      <c r="L1176" s="1"/>
    </row>
    <row r="1177" spans="1:12" s="3" customFormat="1" ht="35.25" customHeight="1" x14ac:dyDescent="0.25">
      <c r="A1177" s="109">
        <v>66</v>
      </c>
      <c r="B1177" s="374" t="s">
        <v>294</v>
      </c>
      <c r="C1177" s="410" t="s">
        <v>23</v>
      </c>
      <c r="D1177" s="193">
        <v>2712737.4</v>
      </c>
      <c r="E1177" s="378" t="s">
        <v>446</v>
      </c>
      <c r="F1177" s="175" t="s">
        <v>422</v>
      </c>
      <c r="G1177" s="193">
        <v>2057782.6813976453</v>
      </c>
      <c r="H1177" s="187">
        <v>42975</v>
      </c>
      <c r="I1177" s="117">
        <v>42930</v>
      </c>
      <c r="J1177" s="114">
        <v>2712737.4</v>
      </c>
      <c r="K1177" s="2"/>
      <c r="L1177" s="2"/>
    </row>
    <row r="1178" spans="1:12" s="4" customFormat="1" ht="17.25" thickBot="1" x14ac:dyDescent="0.3">
      <c r="A1178" s="143" t="s">
        <v>27</v>
      </c>
      <c r="B1178" s="143"/>
      <c r="C1178" s="60"/>
      <c r="D1178" s="55">
        <f>SUM(D1177:D1177)</f>
        <v>2712737.4</v>
      </c>
      <c r="E1178" s="48"/>
      <c r="F1178" s="46"/>
      <c r="G1178" s="55">
        <f>SUM(G1177:G1177)</f>
        <v>2057782.6813976453</v>
      </c>
      <c r="H1178" s="58"/>
      <c r="I1178" s="34"/>
      <c r="J1178" s="55">
        <f>SUM(J1177:J1177)</f>
        <v>2712737.4</v>
      </c>
      <c r="K1178" s="1"/>
      <c r="L1178" s="1"/>
    </row>
    <row r="1179" spans="1:12" s="4" customFormat="1" ht="33" x14ac:dyDescent="0.25">
      <c r="A1179" s="109">
        <v>67</v>
      </c>
      <c r="B1179" s="107" t="s">
        <v>295</v>
      </c>
      <c r="C1179" s="193" t="s">
        <v>23</v>
      </c>
      <c r="D1179" s="193">
        <v>9851984.0199999996</v>
      </c>
      <c r="E1179" s="378" t="s">
        <v>446</v>
      </c>
      <c r="F1179" s="175" t="s">
        <v>422</v>
      </c>
      <c r="G1179" s="193">
        <v>10510589.750160702</v>
      </c>
      <c r="H1179" s="187">
        <v>42995</v>
      </c>
      <c r="I1179" s="117">
        <v>43067</v>
      </c>
      <c r="J1179" s="114">
        <v>9851984.0199999996</v>
      </c>
      <c r="K1179" s="1"/>
      <c r="L1179" s="1"/>
    </row>
    <row r="1180" spans="1:12" s="4" customFormat="1" ht="17.25" thickBot="1" x14ac:dyDescent="0.3">
      <c r="A1180" s="143" t="s">
        <v>27</v>
      </c>
      <c r="B1180" s="143"/>
      <c r="C1180" s="27"/>
      <c r="D1180" s="55">
        <f>SUM(D1179:D1179)</f>
        <v>9851984.0199999996</v>
      </c>
      <c r="E1180" s="48"/>
      <c r="F1180" s="46"/>
      <c r="G1180" s="55">
        <f>SUM(G1179:G1179)</f>
        <v>10510589.750160702</v>
      </c>
      <c r="H1180" s="58"/>
      <c r="I1180" s="34"/>
      <c r="J1180" s="55">
        <f>SUM(J1179:J1179)</f>
        <v>9851984.0199999996</v>
      </c>
      <c r="K1180" s="1"/>
      <c r="L1180" s="1"/>
    </row>
    <row r="1181" spans="1:12" s="4" customFormat="1" ht="31.5" customHeight="1" x14ac:dyDescent="0.25">
      <c r="A1181" s="443">
        <v>68</v>
      </c>
      <c r="B1181" s="376" t="s">
        <v>296</v>
      </c>
      <c r="C1181" s="377" t="s">
        <v>24</v>
      </c>
      <c r="D1181" s="171">
        <v>12109260</v>
      </c>
      <c r="E1181" s="378" t="s">
        <v>448</v>
      </c>
      <c r="F1181" s="175" t="s">
        <v>426</v>
      </c>
      <c r="G1181" s="171">
        <v>12109256.434479009</v>
      </c>
      <c r="H1181" s="187">
        <v>42999</v>
      </c>
      <c r="I1181" s="187">
        <v>43068</v>
      </c>
      <c r="J1181" s="175">
        <v>11749710.76</v>
      </c>
      <c r="K1181" s="1"/>
      <c r="L1181" s="1"/>
    </row>
    <row r="1182" spans="1:12" s="4" customFormat="1" ht="17.25" thickBot="1" x14ac:dyDescent="0.3">
      <c r="A1182" s="143" t="s">
        <v>27</v>
      </c>
      <c r="B1182" s="143"/>
      <c r="C1182" s="60"/>
      <c r="D1182" s="55">
        <f>SUM(D1181:D1181)</f>
        <v>12109260</v>
      </c>
      <c r="E1182" s="48"/>
      <c r="F1182" s="46"/>
      <c r="G1182" s="55">
        <f>SUM(G1181:G1181)</f>
        <v>12109256.434479009</v>
      </c>
      <c r="H1182" s="58"/>
      <c r="I1182" s="34"/>
      <c r="J1182" s="55">
        <f>SUM(J1181:J1181)</f>
        <v>11749710.76</v>
      </c>
      <c r="K1182" s="1"/>
      <c r="L1182" s="1"/>
    </row>
    <row r="1183" spans="1:12" s="4" customFormat="1" ht="37.5" customHeight="1" x14ac:dyDescent="0.25">
      <c r="A1183" s="443">
        <v>69</v>
      </c>
      <c r="B1183" s="376" t="s">
        <v>297</v>
      </c>
      <c r="C1183" s="377" t="s">
        <v>24</v>
      </c>
      <c r="D1183" s="171">
        <v>12109260</v>
      </c>
      <c r="E1183" s="378" t="s">
        <v>448</v>
      </c>
      <c r="F1183" s="175" t="s">
        <v>426</v>
      </c>
      <c r="G1183" s="171">
        <v>12948319.777899433</v>
      </c>
      <c r="H1183" s="187">
        <v>42999</v>
      </c>
      <c r="I1183" s="187">
        <v>43075</v>
      </c>
      <c r="J1183" s="175">
        <v>12549206.779999999</v>
      </c>
      <c r="K1183" s="1"/>
      <c r="L1183" s="1"/>
    </row>
    <row r="1184" spans="1:12" s="4" customFormat="1" ht="17.25" thickBot="1" x14ac:dyDescent="0.3">
      <c r="A1184" s="143" t="s">
        <v>27</v>
      </c>
      <c r="B1184" s="143"/>
      <c r="C1184" s="60"/>
      <c r="D1184" s="55">
        <f>SUM(D1183:D1183)</f>
        <v>12109260</v>
      </c>
      <c r="E1184" s="48"/>
      <c r="F1184" s="46"/>
      <c r="G1184" s="55">
        <f>SUM(G1183:G1183)</f>
        <v>12948319.777899433</v>
      </c>
      <c r="H1184" s="58"/>
      <c r="I1184" s="34"/>
      <c r="J1184" s="55">
        <f>SUM(J1183:J1183)</f>
        <v>12549206.779999999</v>
      </c>
      <c r="K1184" s="1"/>
      <c r="L1184" s="1"/>
    </row>
    <row r="1185" spans="1:12" s="4" customFormat="1" ht="56.25" customHeight="1" x14ac:dyDescent="0.25">
      <c r="A1185" s="442">
        <v>70</v>
      </c>
      <c r="B1185" s="393" t="s">
        <v>298</v>
      </c>
      <c r="C1185" s="377" t="s">
        <v>23</v>
      </c>
      <c r="D1185" s="171">
        <v>10992222.136</v>
      </c>
      <c r="E1185" s="73" t="s">
        <v>573</v>
      </c>
      <c r="F1185" s="175" t="s">
        <v>423</v>
      </c>
      <c r="G1185" s="171">
        <v>10190254.220000001</v>
      </c>
      <c r="H1185" s="187" t="s">
        <v>574</v>
      </c>
      <c r="I1185" s="187">
        <v>43091</v>
      </c>
      <c r="J1185" s="175">
        <v>9694957</v>
      </c>
      <c r="K1185" s="1"/>
      <c r="L1185" s="1"/>
    </row>
    <row r="1186" spans="1:12" s="4" customFormat="1" ht="16.5" outlineLevel="1" x14ac:dyDescent="0.25">
      <c r="A1186" s="437"/>
      <c r="B1186" s="395"/>
      <c r="C1186" s="235" t="s">
        <v>11</v>
      </c>
      <c r="D1186" s="178"/>
      <c r="E1186" s="387"/>
      <c r="F1186" s="57"/>
      <c r="G1186" s="178"/>
      <c r="H1186" s="59"/>
      <c r="I1186" s="59"/>
      <c r="J1186" s="57"/>
      <c r="K1186" s="1"/>
      <c r="L1186" s="1"/>
    </row>
    <row r="1187" spans="1:12" s="4" customFormat="1" ht="17.25" thickBot="1" x14ac:dyDescent="0.3">
      <c r="A1187" s="143" t="s">
        <v>27</v>
      </c>
      <c r="B1187" s="143"/>
      <c r="C1187" s="60"/>
      <c r="D1187" s="55">
        <f>SUM(D1185:D1186)</f>
        <v>10992222.136</v>
      </c>
      <c r="E1187" s="48"/>
      <c r="F1187" s="46"/>
      <c r="G1187" s="55">
        <f>SUM(G1185:G1186)</f>
        <v>10190254.220000001</v>
      </c>
      <c r="H1187" s="58"/>
      <c r="I1187" s="34"/>
      <c r="J1187" s="55">
        <f>SUM(J1185:J1185)</f>
        <v>9694957</v>
      </c>
      <c r="K1187" s="1"/>
      <c r="L1187" s="1"/>
    </row>
    <row r="1188" spans="1:12" s="4" customFormat="1" ht="33.75" customHeight="1" x14ac:dyDescent="0.25">
      <c r="A1188" s="436">
        <v>71</v>
      </c>
      <c r="B1188" s="386" t="s">
        <v>299</v>
      </c>
      <c r="C1188" s="410" t="s">
        <v>12</v>
      </c>
      <c r="D1188" s="193">
        <v>583488.76</v>
      </c>
      <c r="E1188" s="390" t="s">
        <v>471</v>
      </c>
      <c r="F1188" s="233" t="s">
        <v>359</v>
      </c>
      <c r="G1188" s="190">
        <v>10341370.417003395</v>
      </c>
      <c r="H1188" s="174">
        <v>42965</v>
      </c>
      <c r="I1188" s="117">
        <v>43014</v>
      </c>
      <c r="J1188" s="114">
        <v>583488.76</v>
      </c>
      <c r="K1188" s="1"/>
      <c r="L1188" s="1"/>
    </row>
    <row r="1189" spans="1:12" s="4" customFormat="1" ht="16.5" customHeight="1" x14ac:dyDescent="0.25">
      <c r="A1189" s="437"/>
      <c r="B1189" s="395"/>
      <c r="C1189" s="410" t="s">
        <v>8</v>
      </c>
      <c r="D1189" s="178">
        <v>1639232.4</v>
      </c>
      <c r="E1189" s="134"/>
      <c r="F1189" s="131"/>
      <c r="G1189" s="180"/>
      <c r="H1189" s="140"/>
      <c r="I1189" s="139">
        <v>42990</v>
      </c>
      <c r="J1189" s="57">
        <v>1639232.4</v>
      </c>
      <c r="K1189" s="1"/>
      <c r="L1189" s="1"/>
    </row>
    <row r="1190" spans="1:12" s="4" customFormat="1" ht="16.5" x14ac:dyDescent="0.25">
      <c r="A1190" s="437"/>
      <c r="B1190" s="395"/>
      <c r="C1190" s="410" t="s">
        <v>9</v>
      </c>
      <c r="D1190" s="178">
        <v>474460.3</v>
      </c>
      <c r="E1190" s="134"/>
      <c r="F1190" s="131"/>
      <c r="G1190" s="180"/>
      <c r="H1190" s="140"/>
      <c r="I1190" s="140"/>
      <c r="J1190" s="57">
        <v>474460.3</v>
      </c>
      <c r="K1190" s="1"/>
      <c r="L1190" s="1"/>
    </row>
    <row r="1191" spans="1:12" s="4" customFormat="1" ht="16.5" x14ac:dyDescent="0.25">
      <c r="A1191" s="437"/>
      <c r="B1191" s="395"/>
      <c r="C1191" s="410" t="s">
        <v>10</v>
      </c>
      <c r="D1191" s="178">
        <v>163785.18</v>
      </c>
      <c r="E1191" s="134"/>
      <c r="F1191" s="131"/>
      <c r="G1191" s="180"/>
      <c r="H1191" s="140"/>
      <c r="I1191" s="141"/>
      <c r="J1191" s="57">
        <v>163785.18</v>
      </c>
      <c r="K1191" s="1"/>
      <c r="L1191" s="1"/>
    </row>
    <row r="1192" spans="1:12" s="4" customFormat="1" ht="16.5" x14ac:dyDescent="0.25">
      <c r="A1192" s="437"/>
      <c r="B1192" s="395"/>
      <c r="C1192" s="235" t="s">
        <v>23</v>
      </c>
      <c r="D1192" s="178">
        <v>3389940.58</v>
      </c>
      <c r="E1192" s="134"/>
      <c r="F1192" s="131"/>
      <c r="G1192" s="180"/>
      <c r="H1192" s="140"/>
      <c r="I1192" s="59">
        <v>43003</v>
      </c>
      <c r="J1192" s="57">
        <v>3389940.58</v>
      </c>
      <c r="K1192" s="1"/>
      <c r="L1192" s="1"/>
    </row>
    <row r="1193" spans="1:12" s="4" customFormat="1" ht="16.5" outlineLevel="1" x14ac:dyDescent="0.25">
      <c r="A1193" s="437"/>
      <c r="B1193" s="395"/>
      <c r="C1193" s="235" t="s">
        <v>24</v>
      </c>
      <c r="D1193" s="178">
        <v>2877038.2399999998</v>
      </c>
      <c r="E1193" s="135"/>
      <c r="F1193" s="132"/>
      <c r="G1193" s="182"/>
      <c r="H1193" s="141"/>
      <c r="I1193" s="59">
        <v>43041</v>
      </c>
      <c r="J1193" s="57">
        <v>2877038.2399999998</v>
      </c>
      <c r="K1193" s="1"/>
      <c r="L1193" s="1"/>
    </row>
    <row r="1194" spans="1:12" s="4" customFormat="1" ht="17.25" thickBot="1" x14ac:dyDescent="0.3">
      <c r="A1194" s="143" t="s">
        <v>27</v>
      </c>
      <c r="B1194" s="143"/>
      <c r="C1194" s="60"/>
      <c r="D1194" s="55">
        <f>SUM(D1188:D1193)</f>
        <v>9127945.4600000009</v>
      </c>
      <c r="E1194" s="48"/>
      <c r="F1194" s="46"/>
      <c r="G1194" s="55">
        <f>SUM(G1188:G1189)</f>
        <v>10341370.417003395</v>
      </c>
      <c r="H1194" s="58"/>
      <c r="I1194" s="34"/>
      <c r="J1194" s="55">
        <f>SUM(J1188:J1193)</f>
        <v>9127945.4600000009</v>
      </c>
      <c r="K1194" s="1"/>
      <c r="L1194" s="1"/>
    </row>
    <row r="1195" spans="1:12" s="4" customFormat="1" ht="16.5" customHeight="1" x14ac:dyDescent="0.25">
      <c r="A1195" s="198">
        <v>72</v>
      </c>
      <c r="B1195" s="198" t="s">
        <v>300</v>
      </c>
      <c r="C1195" s="377" t="s">
        <v>8</v>
      </c>
      <c r="D1195" s="171">
        <v>2417201.6800000002</v>
      </c>
      <c r="E1195" s="390" t="s">
        <v>471</v>
      </c>
      <c r="F1195" s="233" t="s">
        <v>359</v>
      </c>
      <c r="G1195" s="190">
        <v>9917404.0099999998</v>
      </c>
      <c r="H1195" s="174">
        <v>42972</v>
      </c>
      <c r="I1195" s="187">
        <v>43035</v>
      </c>
      <c r="J1195" s="171">
        <v>2417201.6800000002</v>
      </c>
      <c r="K1195" s="1"/>
      <c r="L1195" s="1"/>
    </row>
    <row r="1196" spans="1:12" s="4" customFormat="1" ht="16.5" x14ac:dyDescent="0.25">
      <c r="A1196" s="323"/>
      <c r="B1196" s="323"/>
      <c r="C1196" s="410" t="s">
        <v>9</v>
      </c>
      <c r="D1196" s="193">
        <v>585596.24</v>
      </c>
      <c r="E1196" s="134"/>
      <c r="F1196" s="131"/>
      <c r="G1196" s="180"/>
      <c r="H1196" s="140"/>
      <c r="I1196" s="117">
        <v>43035</v>
      </c>
      <c r="J1196" s="193">
        <v>585596.24</v>
      </c>
      <c r="K1196" s="1"/>
      <c r="L1196" s="1"/>
    </row>
    <row r="1197" spans="1:12" s="4" customFormat="1" ht="16.5" x14ac:dyDescent="0.25">
      <c r="A1197" s="200"/>
      <c r="B1197" s="200"/>
      <c r="C1197" s="410" t="s">
        <v>23</v>
      </c>
      <c r="D1197" s="193">
        <v>5689452.5999999996</v>
      </c>
      <c r="E1197" s="135"/>
      <c r="F1197" s="132"/>
      <c r="G1197" s="182"/>
      <c r="H1197" s="141"/>
      <c r="I1197" s="117">
        <v>43035</v>
      </c>
      <c r="J1197" s="193">
        <v>5689452.5999999996</v>
      </c>
      <c r="K1197" s="1"/>
      <c r="L1197" s="1"/>
    </row>
    <row r="1198" spans="1:12" s="4" customFormat="1" ht="17.25" thickBot="1" x14ac:dyDescent="0.3">
      <c r="A1198" s="143" t="s">
        <v>27</v>
      </c>
      <c r="B1198" s="143"/>
      <c r="C1198" s="60"/>
      <c r="D1198" s="55">
        <f>SUM(D1195:D1197)</f>
        <v>8692250.5199999996</v>
      </c>
      <c r="E1198" s="48"/>
      <c r="F1198" s="46"/>
      <c r="G1198" s="55">
        <f>SUM(G1195:G1195)</f>
        <v>9917404.0099999998</v>
      </c>
      <c r="H1198" s="58"/>
      <c r="I1198" s="34"/>
      <c r="J1198" s="55">
        <f>SUM(J1195:J1197)</f>
        <v>8692250.5199999996</v>
      </c>
      <c r="K1198" s="1"/>
      <c r="L1198" s="1"/>
    </row>
    <row r="1199" spans="1:12" s="4" customFormat="1" ht="38.25" customHeight="1" x14ac:dyDescent="0.25">
      <c r="A1199" s="443">
        <v>73</v>
      </c>
      <c r="B1199" s="376" t="s">
        <v>301</v>
      </c>
      <c r="C1199" s="377" t="s">
        <v>23</v>
      </c>
      <c r="D1199" s="171">
        <v>3999738.62</v>
      </c>
      <c r="E1199" s="378" t="s">
        <v>471</v>
      </c>
      <c r="F1199" s="175" t="s">
        <v>359</v>
      </c>
      <c r="G1199" s="171">
        <v>4539463.3</v>
      </c>
      <c r="H1199" s="187">
        <v>42977</v>
      </c>
      <c r="I1199" s="187">
        <v>43044</v>
      </c>
      <c r="J1199" s="175">
        <v>3999738.62</v>
      </c>
      <c r="K1199" s="1"/>
      <c r="L1199" s="1"/>
    </row>
    <row r="1200" spans="1:12" s="4" customFormat="1" ht="17.25" thickBot="1" x14ac:dyDescent="0.3">
      <c r="A1200" s="143" t="s">
        <v>27</v>
      </c>
      <c r="B1200" s="143"/>
      <c r="C1200" s="60"/>
      <c r="D1200" s="55">
        <f>SUM(D1199:D1199)</f>
        <v>3999738.62</v>
      </c>
      <c r="E1200" s="48"/>
      <c r="F1200" s="46"/>
      <c r="G1200" s="55">
        <f>SUM(G1199:G1199)</f>
        <v>4539463.3</v>
      </c>
      <c r="H1200" s="58"/>
      <c r="I1200" s="34"/>
      <c r="J1200" s="55">
        <f>SUM(J1199:J1199)</f>
        <v>3999738.62</v>
      </c>
      <c r="K1200" s="1"/>
      <c r="L1200" s="1"/>
    </row>
    <row r="1201" spans="1:12" s="4" customFormat="1" ht="64.5" customHeight="1" x14ac:dyDescent="0.25">
      <c r="A1201" s="442">
        <v>74</v>
      </c>
      <c r="B1201" s="393" t="s">
        <v>302</v>
      </c>
      <c r="C1201" s="377" t="s">
        <v>23</v>
      </c>
      <c r="D1201" s="171">
        <v>10205800</v>
      </c>
      <c r="E1201" s="73" t="s">
        <v>569</v>
      </c>
      <c r="F1201" s="175" t="s">
        <v>394</v>
      </c>
      <c r="G1201" s="171">
        <v>11105501.76</v>
      </c>
      <c r="H1201" s="187" t="s">
        <v>570</v>
      </c>
      <c r="I1201" s="187">
        <v>43090</v>
      </c>
      <c r="J1201" s="175">
        <v>10481499.859999999</v>
      </c>
      <c r="K1201" s="1"/>
      <c r="L1201" s="1"/>
    </row>
    <row r="1202" spans="1:12" s="4" customFormat="1" ht="36" customHeight="1" x14ac:dyDescent="0.25">
      <c r="A1202" s="437"/>
      <c r="B1202" s="395"/>
      <c r="C1202" s="235" t="s">
        <v>11</v>
      </c>
      <c r="D1202" s="178">
        <v>112100</v>
      </c>
      <c r="E1202" s="75" t="s">
        <v>516</v>
      </c>
      <c r="F1202" s="57" t="s">
        <v>513</v>
      </c>
      <c r="G1202" s="178">
        <v>112100</v>
      </c>
      <c r="H1202" s="59">
        <v>42953</v>
      </c>
      <c r="I1202" s="59">
        <v>42969</v>
      </c>
      <c r="J1202" s="57">
        <v>112100</v>
      </c>
      <c r="K1202" s="1"/>
      <c r="L1202" s="1"/>
    </row>
    <row r="1203" spans="1:12" s="4" customFormat="1" ht="17.25" thickBot="1" x14ac:dyDescent="0.3">
      <c r="A1203" s="143" t="s">
        <v>27</v>
      </c>
      <c r="B1203" s="143"/>
      <c r="C1203" s="60"/>
      <c r="D1203" s="55">
        <f>SUM(D1201:D1202)</f>
        <v>10317900</v>
      </c>
      <c r="E1203" s="48"/>
      <c r="F1203" s="46"/>
      <c r="G1203" s="55">
        <f>SUM(G1201:G1202)</f>
        <v>11217601.76</v>
      </c>
      <c r="H1203" s="58"/>
      <c r="I1203" s="34"/>
      <c r="J1203" s="55">
        <f>SUM(J1201:J1202)</f>
        <v>10593599.859999999</v>
      </c>
      <c r="K1203" s="1"/>
      <c r="L1203" s="1"/>
    </row>
    <row r="1204" spans="1:12" s="4" customFormat="1" ht="36.75" customHeight="1" x14ac:dyDescent="0.25">
      <c r="A1204" s="443">
        <v>75</v>
      </c>
      <c r="B1204" s="184" t="s">
        <v>303</v>
      </c>
      <c r="C1204" s="377" t="s">
        <v>23</v>
      </c>
      <c r="D1204" s="171">
        <v>8159777.6299999999</v>
      </c>
      <c r="E1204" s="378" t="s">
        <v>454</v>
      </c>
      <c r="F1204" s="175" t="s">
        <v>419</v>
      </c>
      <c r="G1204" s="171">
        <v>9154619.3368194383</v>
      </c>
      <c r="H1204" s="187">
        <v>43013</v>
      </c>
      <c r="I1204" s="187">
        <v>43063</v>
      </c>
      <c r="J1204" s="175">
        <v>8159777.6299999999</v>
      </c>
      <c r="K1204" s="1"/>
      <c r="L1204" s="1"/>
    </row>
    <row r="1205" spans="1:12" s="4" customFormat="1" ht="17.25" thickBot="1" x14ac:dyDescent="0.3">
      <c r="A1205" s="143" t="s">
        <v>27</v>
      </c>
      <c r="B1205" s="143"/>
      <c r="C1205" s="60"/>
      <c r="D1205" s="55">
        <f>SUM(D1204:D1204)</f>
        <v>8159777.6299999999</v>
      </c>
      <c r="E1205" s="48"/>
      <c r="F1205" s="46"/>
      <c r="G1205" s="55">
        <f>SUM(G1204:G1204)</f>
        <v>9154619.3368194383</v>
      </c>
      <c r="H1205" s="58"/>
      <c r="I1205" s="34"/>
      <c r="J1205" s="55">
        <f>SUM(J1204:J1204)</f>
        <v>8159777.6299999999</v>
      </c>
      <c r="K1205" s="1"/>
      <c r="L1205" s="1"/>
    </row>
    <row r="1206" spans="1:12" s="4" customFormat="1" ht="30" customHeight="1" x14ac:dyDescent="0.25">
      <c r="A1206" s="442">
        <v>76</v>
      </c>
      <c r="B1206" s="393" t="s">
        <v>304</v>
      </c>
      <c r="C1206" s="377" t="s">
        <v>12</v>
      </c>
      <c r="D1206" s="171">
        <v>2392799.2799999998</v>
      </c>
      <c r="E1206" s="390" t="s">
        <v>453</v>
      </c>
      <c r="F1206" s="233" t="s">
        <v>358</v>
      </c>
      <c r="G1206" s="190">
        <v>19303291.769817449</v>
      </c>
      <c r="H1206" s="174">
        <v>43025</v>
      </c>
      <c r="I1206" s="187">
        <v>42971</v>
      </c>
      <c r="J1206" s="175">
        <v>2392799.2799999998</v>
      </c>
      <c r="K1206" s="1"/>
      <c r="L1206" s="1"/>
    </row>
    <row r="1207" spans="1:12" s="4" customFormat="1" ht="29.25" customHeight="1" x14ac:dyDescent="0.25">
      <c r="A1207" s="437"/>
      <c r="B1207" s="395"/>
      <c r="C1207" s="410" t="s">
        <v>8</v>
      </c>
      <c r="D1207" s="178">
        <v>5731878.3200000003</v>
      </c>
      <c r="E1207" s="134"/>
      <c r="F1207" s="131"/>
      <c r="G1207" s="180"/>
      <c r="H1207" s="140"/>
      <c r="I1207" s="59">
        <v>43031</v>
      </c>
      <c r="J1207" s="57">
        <v>5731878.3200000003</v>
      </c>
      <c r="K1207" s="1"/>
      <c r="L1207" s="1"/>
    </row>
    <row r="1208" spans="1:12" s="4" customFormat="1" ht="26.25" customHeight="1" x14ac:dyDescent="0.25">
      <c r="A1208" s="437"/>
      <c r="B1208" s="395"/>
      <c r="C1208" s="410" t="s">
        <v>9</v>
      </c>
      <c r="D1208" s="178">
        <v>3854270</v>
      </c>
      <c r="E1208" s="134"/>
      <c r="F1208" s="131"/>
      <c r="G1208" s="180"/>
      <c r="H1208" s="140"/>
      <c r="I1208" s="59">
        <v>43089</v>
      </c>
      <c r="J1208" s="57">
        <v>866383.14</v>
      </c>
      <c r="K1208" s="1"/>
      <c r="L1208" s="1"/>
    </row>
    <row r="1209" spans="1:12" s="4" customFormat="1" ht="16.5" x14ac:dyDescent="0.25">
      <c r="A1209" s="437"/>
      <c r="B1209" s="395"/>
      <c r="C1209" s="410" t="s">
        <v>10</v>
      </c>
      <c r="D1209" s="178">
        <v>1263410</v>
      </c>
      <c r="E1209" s="134"/>
      <c r="F1209" s="131"/>
      <c r="G1209" s="180"/>
      <c r="H1209" s="140"/>
      <c r="I1209" s="59">
        <v>43089</v>
      </c>
      <c r="J1209" s="57">
        <v>917282.44</v>
      </c>
      <c r="K1209" s="1"/>
      <c r="L1209" s="1"/>
    </row>
    <row r="1210" spans="1:12" s="4" customFormat="1" ht="16.5" x14ac:dyDescent="0.25">
      <c r="A1210" s="437"/>
      <c r="B1210" s="395"/>
      <c r="C1210" s="410" t="s">
        <v>452</v>
      </c>
      <c r="D1210" s="178">
        <v>7503083.0999999996</v>
      </c>
      <c r="E1210" s="135"/>
      <c r="F1210" s="132"/>
      <c r="G1210" s="182"/>
      <c r="H1210" s="141"/>
      <c r="I1210" s="59">
        <v>43063</v>
      </c>
      <c r="J1210" s="57">
        <v>7503083.0999999996</v>
      </c>
      <c r="K1210" s="1"/>
      <c r="L1210" s="1"/>
    </row>
    <row r="1211" spans="1:12" s="4" customFormat="1" ht="16.5" outlineLevel="1" x14ac:dyDescent="0.25">
      <c r="A1211" s="437"/>
      <c r="B1211" s="395"/>
      <c r="C1211" s="235" t="s">
        <v>23</v>
      </c>
      <c r="D1211" s="178"/>
      <c r="E1211" s="75"/>
      <c r="F1211" s="57"/>
      <c r="G1211" s="178"/>
      <c r="H1211" s="59"/>
      <c r="I1211" s="59" t="s">
        <v>799</v>
      </c>
      <c r="J1211" s="57"/>
      <c r="K1211" s="1"/>
      <c r="L1211" s="1"/>
    </row>
    <row r="1212" spans="1:12" s="4" customFormat="1" ht="17.25" thickBot="1" x14ac:dyDescent="0.3">
      <c r="A1212" s="143" t="s">
        <v>27</v>
      </c>
      <c r="B1212" s="143"/>
      <c r="C1212" s="60"/>
      <c r="D1212" s="55">
        <f>SUM(D1206:D1211)</f>
        <v>20745440.699999999</v>
      </c>
      <c r="E1212" s="48"/>
      <c r="F1212" s="46"/>
      <c r="G1212" s="55">
        <f>SUM(G1206:G1211)</f>
        <v>19303291.769817449</v>
      </c>
      <c r="H1212" s="58"/>
      <c r="I1212" s="34"/>
      <c r="J1212" s="55">
        <f>SUM(J1206:J1211)</f>
        <v>17411426.280000001</v>
      </c>
      <c r="K1212" s="1"/>
      <c r="L1212" s="1"/>
    </row>
    <row r="1213" spans="1:12" s="4" customFormat="1" ht="31.5" customHeight="1" x14ac:dyDescent="0.25">
      <c r="A1213" s="443">
        <v>77</v>
      </c>
      <c r="B1213" s="376" t="s">
        <v>305</v>
      </c>
      <c r="C1213" s="377" t="s">
        <v>23</v>
      </c>
      <c r="D1213" s="171">
        <v>4237554.38</v>
      </c>
      <c r="E1213" s="378" t="s">
        <v>453</v>
      </c>
      <c r="F1213" s="175" t="s">
        <v>358</v>
      </c>
      <c r="G1213" s="171">
        <v>4716578.64704624</v>
      </c>
      <c r="H1213" s="187">
        <v>43025</v>
      </c>
      <c r="I1213" s="187">
        <v>43007</v>
      </c>
      <c r="J1213" s="175">
        <v>4237554.38</v>
      </c>
      <c r="K1213" s="1"/>
      <c r="L1213" s="1"/>
    </row>
    <row r="1214" spans="1:12" s="4" customFormat="1" ht="17.25" thickBot="1" x14ac:dyDescent="0.3">
      <c r="A1214" s="143" t="s">
        <v>27</v>
      </c>
      <c r="B1214" s="143"/>
      <c r="C1214" s="60"/>
      <c r="D1214" s="55">
        <f>SUM(D1213:D1213)</f>
        <v>4237554.38</v>
      </c>
      <c r="E1214" s="48"/>
      <c r="F1214" s="46"/>
      <c r="G1214" s="55">
        <f>SUM(G1213:G1213)</f>
        <v>4716578.64704624</v>
      </c>
      <c r="H1214" s="58"/>
      <c r="I1214" s="34"/>
      <c r="J1214" s="55">
        <f>SUM(J1213:J1213)</f>
        <v>4237554.38</v>
      </c>
      <c r="K1214" s="1"/>
      <c r="L1214" s="1"/>
    </row>
    <row r="1215" spans="1:12" s="4" customFormat="1" ht="18.75" customHeight="1" x14ac:dyDescent="0.25">
      <c r="A1215" s="442">
        <v>78</v>
      </c>
      <c r="B1215" s="170" t="s">
        <v>306</v>
      </c>
      <c r="C1215" s="377" t="s">
        <v>8</v>
      </c>
      <c r="D1215" s="171">
        <v>1084785.8</v>
      </c>
      <c r="E1215" s="390" t="s">
        <v>539</v>
      </c>
      <c r="F1215" s="233" t="s">
        <v>378</v>
      </c>
      <c r="G1215" s="190">
        <v>1878225.55</v>
      </c>
      <c r="H1215" s="187">
        <v>43006</v>
      </c>
      <c r="I1215" s="174">
        <v>42999</v>
      </c>
      <c r="J1215" s="175">
        <v>1084785.8</v>
      </c>
      <c r="K1215" s="1"/>
      <c r="L1215" s="1"/>
    </row>
    <row r="1216" spans="1:12" s="4" customFormat="1" ht="18.75" customHeight="1" x14ac:dyDescent="0.25">
      <c r="A1216" s="436"/>
      <c r="B1216" s="192"/>
      <c r="C1216" s="410" t="s">
        <v>9</v>
      </c>
      <c r="D1216" s="193">
        <v>226267.36</v>
      </c>
      <c r="E1216" s="134"/>
      <c r="F1216" s="131"/>
      <c r="G1216" s="180"/>
      <c r="H1216" s="139">
        <v>43000</v>
      </c>
      <c r="I1216" s="140"/>
      <c r="J1216" s="114">
        <v>226267.36</v>
      </c>
      <c r="K1216" s="1"/>
      <c r="L1216" s="1"/>
    </row>
    <row r="1217" spans="1:12" s="4" customFormat="1" ht="21.75" customHeight="1" x14ac:dyDescent="0.25">
      <c r="A1217" s="437"/>
      <c r="B1217" s="177"/>
      <c r="C1217" s="410" t="s">
        <v>10</v>
      </c>
      <c r="D1217" s="178">
        <v>226958.84</v>
      </c>
      <c r="E1217" s="135"/>
      <c r="F1217" s="132"/>
      <c r="G1217" s="182"/>
      <c r="H1217" s="141"/>
      <c r="I1217" s="141"/>
      <c r="J1217" s="57">
        <v>226958.84</v>
      </c>
      <c r="K1217" s="1"/>
      <c r="L1217" s="1"/>
    </row>
    <row r="1218" spans="1:12" s="4" customFormat="1" ht="17.25" thickBot="1" x14ac:dyDescent="0.3">
      <c r="A1218" s="143" t="s">
        <v>27</v>
      </c>
      <c r="B1218" s="143"/>
      <c r="C1218" s="60"/>
      <c r="D1218" s="55">
        <f>SUM(D1215:D1217)</f>
        <v>1538012.0000000002</v>
      </c>
      <c r="E1218" s="48"/>
      <c r="F1218" s="46"/>
      <c r="G1218" s="55">
        <f>SUM(G1215:G1217)</f>
        <v>1878225.55</v>
      </c>
      <c r="H1218" s="58"/>
      <c r="I1218" s="34"/>
      <c r="J1218" s="55">
        <f>SUM(J1215:J1217)</f>
        <v>1538012.0000000002</v>
      </c>
      <c r="K1218" s="1"/>
      <c r="L1218" s="1"/>
    </row>
    <row r="1219" spans="1:12" s="4" customFormat="1" ht="18" customHeight="1" x14ac:dyDescent="0.25">
      <c r="A1219" s="442">
        <v>79</v>
      </c>
      <c r="B1219" s="393" t="s">
        <v>307</v>
      </c>
      <c r="C1219" s="377" t="s">
        <v>8</v>
      </c>
      <c r="D1219" s="171">
        <v>997378.48</v>
      </c>
      <c r="E1219" s="390" t="s">
        <v>540</v>
      </c>
      <c r="F1219" s="233" t="s">
        <v>378</v>
      </c>
      <c r="G1219" s="190">
        <v>5494373.3300000001</v>
      </c>
      <c r="H1219" s="187">
        <v>43006</v>
      </c>
      <c r="I1219" s="174">
        <v>42999</v>
      </c>
      <c r="J1219" s="175">
        <v>997378.48</v>
      </c>
      <c r="K1219" s="1"/>
      <c r="L1219" s="1"/>
    </row>
    <row r="1220" spans="1:12" s="4" customFormat="1" ht="18.75" customHeight="1" x14ac:dyDescent="0.25">
      <c r="A1220" s="436"/>
      <c r="B1220" s="386"/>
      <c r="C1220" s="410" t="s">
        <v>9</v>
      </c>
      <c r="D1220" s="193">
        <v>309630.82</v>
      </c>
      <c r="E1220" s="134"/>
      <c r="F1220" s="131"/>
      <c r="G1220" s="180"/>
      <c r="H1220" s="139">
        <v>43000</v>
      </c>
      <c r="I1220" s="140"/>
      <c r="J1220" s="114">
        <v>309630.82</v>
      </c>
      <c r="K1220" s="1"/>
      <c r="L1220" s="1"/>
    </row>
    <row r="1221" spans="1:12" s="4" customFormat="1" ht="18.75" customHeight="1" x14ac:dyDescent="0.25">
      <c r="A1221" s="436"/>
      <c r="B1221" s="386"/>
      <c r="C1221" s="410" t="s">
        <v>10</v>
      </c>
      <c r="D1221" s="193">
        <v>216364.79999999999</v>
      </c>
      <c r="E1221" s="134"/>
      <c r="F1221" s="131"/>
      <c r="G1221" s="180"/>
      <c r="H1221" s="141"/>
      <c r="I1221" s="141"/>
      <c r="J1221" s="114">
        <v>216364.79999999999</v>
      </c>
      <c r="K1221" s="1"/>
      <c r="L1221" s="1"/>
    </row>
    <row r="1222" spans="1:12" s="4" customFormat="1" ht="20.25" customHeight="1" x14ac:dyDescent="0.25">
      <c r="A1222" s="437"/>
      <c r="B1222" s="395"/>
      <c r="C1222" s="235" t="s">
        <v>23</v>
      </c>
      <c r="D1222" s="178">
        <v>3491835.94</v>
      </c>
      <c r="E1222" s="135"/>
      <c r="F1222" s="132"/>
      <c r="G1222" s="182"/>
      <c r="H1222" s="59">
        <v>43012</v>
      </c>
      <c r="I1222" s="59">
        <v>43012</v>
      </c>
      <c r="J1222" s="57">
        <v>3491835.94</v>
      </c>
      <c r="K1222" s="1"/>
      <c r="L1222" s="1"/>
    </row>
    <row r="1223" spans="1:12" s="4" customFormat="1" ht="17.25" thickBot="1" x14ac:dyDescent="0.3">
      <c r="A1223" s="143" t="s">
        <v>27</v>
      </c>
      <c r="B1223" s="143"/>
      <c r="C1223" s="60"/>
      <c r="D1223" s="55">
        <f>SUM(D1219:D1222)</f>
        <v>5015210.04</v>
      </c>
      <c r="E1223" s="48"/>
      <c r="F1223" s="46"/>
      <c r="G1223" s="55">
        <f>SUM(G1219:G1222)</f>
        <v>5494373.3300000001</v>
      </c>
      <c r="H1223" s="58"/>
      <c r="I1223" s="34"/>
      <c r="J1223" s="55">
        <f>SUM(J1219:J1222)</f>
        <v>5015210.04</v>
      </c>
      <c r="K1223" s="1"/>
      <c r="L1223" s="1"/>
    </row>
    <row r="1224" spans="1:12" s="4" customFormat="1" ht="29.25" customHeight="1" x14ac:dyDescent="0.25">
      <c r="A1224" s="442">
        <v>80</v>
      </c>
      <c r="B1224" s="393" t="s">
        <v>308</v>
      </c>
      <c r="C1224" s="377" t="s">
        <v>12</v>
      </c>
      <c r="D1224" s="171">
        <v>945202.42</v>
      </c>
      <c r="E1224" s="390" t="s">
        <v>540</v>
      </c>
      <c r="F1224" s="233" t="s">
        <v>378</v>
      </c>
      <c r="G1224" s="190">
        <v>4535302.53</v>
      </c>
      <c r="H1224" s="187">
        <v>43012</v>
      </c>
      <c r="I1224" s="187">
        <v>42999</v>
      </c>
      <c r="J1224" s="175">
        <v>945202.42</v>
      </c>
      <c r="K1224" s="1"/>
      <c r="L1224" s="1"/>
    </row>
    <row r="1225" spans="1:12" s="4" customFormat="1" ht="18.75" customHeight="1" x14ac:dyDescent="0.25">
      <c r="A1225" s="437"/>
      <c r="B1225" s="395"/>
      <c r="C1225" s="235" t="s">
        <v>8</v>
      </c>
      <c r="D1225" s="178">
        <v>1522200</v>
      </c>
      <c r="E1225" s="134"/>
      <c r="F1225" s="131"/>
      <c r="G1225" s="180"/>
      <c r="H1225" s="59">
        <v>43020</v>
      </c>
      <c r="I1225" s="59">
        <v>43069</v>
      </c>
      <c r="J1225" s="57">
        <v>1522200</v>
      </c>
      <c r="K1225" s="1"/>
      <c r="L1225" s="1"/>
    </row>
    <row r="1226" spans="1:12" s="4" customFormat="1" ht="18.75" customHeight="1" x14ac:dyDescent="0.25">
      <c r="A1226" s="437"/>
      <c r="B1226" s="395"/>
      <c r="C1226" s="235" t="s">
        <v>10</v>
      </c>
      <c r="D1226" s="178">
        <v>220315.44</v>
      </c>
      <c r="E1226" s="135"/>
      <c r="F1226" s="132"/>
      <c r="G1226" s="182"/>
      <c r="H1226" s="59">
        <v>43012</v>
      </c>
      <c r="I1226" s="59">
        <v>43069</v>
      </c>
      <c r="J1226" s="57">
        <v>220315.44</v>
      </c>
      <c r="K1226" s="1"/>
      <c r="L1226" s="1"/>
    </row>
    <row r="1227" spans="1:12" s="4" customFormat="1" ht="17.25" thickBot="1" x14ac:dyDescent="0.3">
      <c r="A1227" s="143" t="s">
        <v>27</v>
      </c>
      <c r="B1227" s="143"/>
      <c r="C1227" s="60"/>
      <c r="D1227" s="55">
        <f>SUM(D1224:D1226)</f>
        <v>2687717.86</v>
      </c>
      <c r="E1227" s="48"/>
      <c r="F1227" s="46"/>
      <c r="G1227" s="55">
        <f>SUM(G1224:G1226)</f>
        <v>4535302.53</v>
      </c>
      <c r="H1227" s="58"/>
      <c r="I1227" s="34"/>
      <c r="J1227" s="55">
        <f>SUM(J1224:J1226)</f>
        <v>2687717.86</v>
      </c>
      <c r="K1227" s="1"/>
      <c r="L1227" s="1"/>
    </row>
    <row r="1228" spans="1:12" s="4" customFormat="1" ht="33" customHeight="1" x14ac:dyDescent="0.25">
      <c r="A1228" s="442">
        <v>81</v>
      </c>
      <c r="B1228" s="393" t="s">
        <v>309</v>
      </c>
      <c r="C1228" s="377" t="s">
        <v>12</v>
      </c>
      <c r="D1228" s="171">
        <v>882061.92</v>
      </c>
      <c r="E1228" s="390" t="s">
        <v>472</v>
      </c>
      <c r="F1228" s="233" t="s">
        <v>359</v>
      </c>
      <c r="G1228" s="190">
        <v>6966434.8300000001</v>
      </c>
      <c r="H1228" s="174">
        <v>42993</v>
      </c>
      <c r="I1228" s="187">
        <v>43031</v>
      </c>
      <c r="J1228" s="175">
        <v>882061.92</v>
      </c>
      <c r="K1228" s="1"/>
      <c r="L1228" s="1"/>
    </row>
    <row r="1229" spans="1:12" s="4" customFormat="1" ht="32.25" customHeight="1" x14ac:dyDescent="0.25">
      <c r="A1229" s="437"/>
      <c r="B1229" s="395"/>
      <c r="C1229" s="235" t="s">
        <v>24</v>
      </c>
      <c r="D1229" s="178">
        <v>5375723.6399999997</v>
      </c>
      <c r="E1229" s="135"/>
      <c r="F1229" s="132"/>
      <c r="G1229" s="182"/>
      <c r="H1229" s="141"/>
      <c r="I1229" s="59">
        <v>43062</v>
      </c>
      <c r="J1229" s="57">
        <v>5375723.6399999997</v>
      </c>
      <c r="K1229" s="1"/>
      <c r="L1229" s="1"/>
    </row>
    <row r="1230" spans="1:12" s="4" customFormat="1" ht="17.25" thickBot="1" x14ac:dyDescent="0.3">
      <c r="A1230" s="143" t="s">
        <v>27</v>
      </c>
      <c r="B1230" s="143"/>
      <c r="C1230" s="60"/>
      <c r="D1230" s="55">
        <f>SUM(D1228:D1229)</f>
        <v>6257785.5599999996</v>
      </c>
      <c r="E1230" s="48"/>
      <c r="F1230" s="46"/>
      <c r="G1230" s="55">
        <f>SUM(G1228:G1229)</f>
        <v>6966434.8300000001</v>
      </c>
      <c r="H1230" s="58"/>
      <c r="I1230" s="34"/>
      <c r="J1230" s="55">
        <f>SUM(J1228:J1229)</f>
        <v>6257785.5599999996</v>
      </c>
      <c r="K1230" s="1"/>
      <c r="L1230" s="1"/>
    </row>
    <row r="1231" spans="1:12" s="4" customFormat="1" ht="48.75" customHeight="1" x14ac:dyDescent="0.25">
      <c r="A1231" s="443">
        <v>82</v>
      </c>
      <c r="B1231" s="184" t="s">
        <v>310</v>
      </c>
      <c r="C1231" s="171" t="s">
        <v>12</v>
      </c>
      <c r="D1231" s="171">
        <v>2051269.52</v>
      </c>
      <c r="E1231" s="378" t="s">
        <v>472</v>
      </c>
      <c r="F1231" s="175" t="s">
        <v>359</v>
      </c>
      <c r="G1231" s="171">
        <v>1984365.15</v>
      </c>
      <c r="H1231" s="187">
        <v>42992</v>
      </c>
      <c r="I1231" s="187">
        <v>43031</v>
      </c>
      <c r="J1231" s="175">
        <v>2051269.52</v>
      </c>
      <c r="K1231" s="1"/>
      <c r="L1231" s="1"/>
    </row>
    <row r="1232" spans="1:12" s="4" customFormat="1" ht="17.25" thickBot="1" x14ac:dyDescent="0.3">
      <c r="A1232" s="143" t="s">
        <v>27</v>
      </c>
      <c r="B1232" s="143"/>
      <c r="C1232" s="60"/>
      <c r="D1232" s="55">
        <f>SUM(D1231:D1231)</f>
        <v>2051269.52</v>
      </c>
      <c r="E1232" s="48"/>
      <c r="F1232" s="46"/>
      <c r="G1232" s="55">
        <f>SUM(G1231:G1231)</f>
        <v>1984365.15</v>
      </c>
      <c r="H1232" s="58"/>
      <c r="I1232" s="34"/>
      <c r="J1232" s="55">
        <f>SUM(J1231:J1231)</f>
        <v>2051269.52</v>
      </c>
      <c r="K1232" s="1"/>
      <c r="L1232" s="1"/>
    </row>
    <row r="1233" spans="1:12" s="4" customFormat="1" ht="16.5" customHeight="1" x14ac:dyDescent="0.25">
      <c r="A1233" s="438">
        <v>83</v>
      </c>
      <c r="B1233" s="205" t="s">
        <v>311</v>
      </c>
      <c r="C1233" s="377" t="s">
        <v>9</v>
      </c>
      <c r="D1233" s="171">
        <v>579014.48</v>
      </c>
      <c r="E1233" s="390" t="s">
        <v>454</v>
      </c>
      <c r="F1233" s="233" t="s">
        <v>419</v>
      </c>
      <c r="G1233" s="190">
        <v>5826159.0147307729</v>
      </c>
      <c r="H1233" s="174">
        <v>43013</v>
      </c>
      <c r="I1233" s="187">
        <v>42952</v>
      </c>
      <c r="J1233" s="175">
        <v>579014.48</v>
      </c>
      <c r="K1233" s="1"/>
      <c r="L1233" s="1"/>
    </row>
    <row r="1234" spans="1:12" s="4" customFormat="1" ht="16.5" x14ac:dyDescent="0.25">
      <c r="A1234" s="439"/>
      <c r="B1234" s="208"/>
      <c r="C1234" s="410" t="s">
        <v>10</v>
      </c>
      <c r="D1234" s="193">
        <v>681535.78</v>
      </c>
      <c r="E1234" s="134"/>
      <c r="F1234" s="131"/>
      <c r="G1234" s="180"/>
      <c r="H1234" s="140"/>
      <c r="I1234" s="117">
        <v>42952</v>
      </c>
      <c r="J1234" s="114">
        <v>681535.78</v>
      </c>
      <c r="K1234" s="1"/>
      <c r="L1234" s="1"/>
    </row>
    <row r="1235" spans="1:12" s="4" customFormat="1" ht="16.5" x14ac:dyDescent="0.25">
      <c r="A1235" s="436"/>
      <c r="B1235" s="192"/>
      <c r="C1235" s="235" t="s">
        <v>23</v>
      </c>
      <c r="D1235" s="193">
        <v>3743572.29</v>
      </c>
      <c r="E1235" s="135"/>
      <c r="F1235" s="132"/>
      <c r="G1235" s="182"/>
      <c r="H1235" s="141"/>
      <c r="I1235" s="117">
        <v>43012</v>
      </c>
      <c r="J1235" s="114">
        <v>3743572.29</v>
      </c>
      <c r="K1235" s="1"/>
      <c r="L1235" s="1"/>
    </row>
    <row r="1236" spans="1:12" s="4" customFormat="1" ht="15.75" customHeight="1" thickBot="1" x14ac:dyDescent="0.3">
      <c r="A1236" s="143" t="s">
        <v>27</v>
      </c>
      <c r="B1236" s="143"/>
      <c r="C1236" s="27"/>
      <c r="D1236" s="55">
        <f>SUM(D1233:D1235)</f>
        <v>5004122.55</v>
      </c>
      <c r="E1236" s="48"/>
      <c r="F1236" s="46"/>
      <c r="G1236" s="55">
        <f>SUM(G1233:G1233)</f>
        <v>5826159.0147307729</v>
      </c>
      <c r="H1236" s="58"/>
      <c r="I1236" s="34"/>
      <c r="J1236" s="55">
        <f>SUM(J1233:J1235)</f>
        <v>5004122.55</v>
      </c>
      <c r="K1236" s="1"/>
      <c r="L1236" s="1"/>
    </row>
    <row r="1237" spans="1:12" s="4" customFormat="1" ht="16.5" x14ac:dyDescent="0.25">
      <c r="A1237" s="443">
        <v>84</v>
      </c>
      <c r="B1237" s="184" t="s">
        <v>312</v>
      </c>
      <c r="C1237" s="171" t="s">
        <v>23</v>
      </c>
      <c r="D1237" s="171"/>
      <c r="E1237" s="378"/>
      <c r="F1237" s="175"/>
      <c r="G1237" s="171"/>
      <c r="H1237" s="187"/>
      <c r="I1237" s="187" t="s">
        <v>799</v>
      </c>
      <c r="J1237" s="175"/>
      <c r="K1237" s="1"/>
      <c r="L1237" s="1"/>
    </row>
    <row r="1238" spans="1:12" s="4" customFormat="1" ht="17.25" thickBot="1" x14ac:dyDescent="0.3">
      <c r="A1238" s="143" t="s">
        <v>27</v>
      </c>
      <c r="B1238" s="143"/>
      <c r="C1238" s="60"/>
      <c r="D1238" s="55">
        <f>SUM(D1237:D1237)</f>
        <v>0</v>
      </c>
      <c r="E1238" s="48"/>
      <c r="F1238" s="46"/>
      <c r="G1238" s="55">
        <f>SUM(G1237:G1237)</f>
        <v>0</v>
      </c>
      <c r="H1238" s="58"/>
      <c r="I1238" s="34"/>
      <c r="J1238" s="55">
        <f>SUM(J1237:J1237)</f>
        <v>0</v>
      </c>
      <c r="K1238" s="1"/>
      <c r="L1238" s="1"/>
    </row>
    <row r="1239" spans="1:12" s="4" customFormat="1" ht="33" x14ac:dyDescent="0.25">
      <c r="A1239" s="443">
        <v>85</v>
      </c>
      <c r="B1239" s="376" t="s">
        <v>313</v>
      </c>
      <c r="C1239" s="377" t="s">
        <v>23</v>
      </c>
      <c r="D1239" s="171">
        <v>5474831</v>
      </c>
      <c r="E1239" s="378" t="s">
        <v>454</v>
      </c>
      <c r="F1239" s="175" t="s">
        <v>419</v>
      </c>
      <c r="G1239" s="352">
        <v>6065341.3950485848</v>
      </c>
      <c r="H1239" s="187">
        <v>43013</v>
      </c>
      <c r="I1239" s="187">
        <v>43012</v>
      </c>
      <c r="J1239" s="175">
        <v>5474831</v>
      </c>
      <c r="K1239" s="1"/>
      <c r="L1239" s="1"/>
    </row>
    <row r="1240" spans="1:12" s="4" customFormat="1" ht="17.25" thickBot="1" x14ac:dyDescent="0.3">
      <c r="A1240" s="143" t="s">
        <v>27</v>
      </c>
      <c r="B1240" s="143"/>
      <c r="C1240" s="60"/>
      <c r="D1240" s="55">
        <f>SUM(D1239:D1239)</f>
        <v>5474831</v>
      </c>
      <c r="E1240" s="48"/>
      <c r="F1240" s="46"/>
      <c r="G1240" s="55">
        <f>SUM(G1239:G1239)</f>
        <v>6065341.3950485848</v>
      </c>
      <c r="H1240" s="58"/>
      <c r="I1240" s="34"/>
      <c r="J1240" s="55">
        <f>SUM(J1239:J1239)</f>
        <v>5474831</v>
      </c>
      <c r="K1240" s="1"/>
      <c r="L1240" s="1"/>
    </row>
    <row r="1241" spans="1:12" s="4" customFormat="1" ht="38.25" customHeight="1" x14ac:dyDescent="0.25">
      <c r="A1241" s="443">
        <v>86</v>
      </c>
      <c r="B1241" s="376" t="s">
        <v>314</v>
      </c>
      <c r="C1241" s="377" t="s">
        <v>12</v>
      </c>
      <c r="D1241" s="171">
        <v>1958833.04</v>
      </c>
      <c r="E1241" s="378" t="s">
        <v>393</v>
      </c>
      <c r="F1241" s="175" t="s">
        <v>383</v>
      </c>
      <c r="G1241" s="171">
        <v>1959314.81</v>
      </c>
      <c r="H1241" s="187">
        <v>42916</v>
      </c>
      <c r="I1241" s="187">
        <v>42930</v>
      </c>
      <c r="J1241" s="175">
        <v>1958833.04</v>
      </c>
      <c r="K1241" s="1"/>
      <c r="L1241" s="1"/>
    </row>
    <row r="1242" spans="1:12" s="4" customFormat="1" ht="17.25" thickBot="1" x14ac:dyDescent="0.3">
      <c r="A1242" s="143" t="s">
        <v>27</v>
      </c>
      <c r="B1242" s="143"/>
      <c r="C1242" s="27"/>
      <c r="D1242" s="55">
        <f>SUM(D1241:D1241)</f>
        <v>1958833.04</v>
      </c>
      <c r="E1242" s="48"/>
      <c r="F1242" s="46"/>
      <c r="G1242" s="55">
        <f>SUM(G1241:G1241)</f>
        <v>1959314.81</v>
      </c>
      <c r="H1242" s="58"/>
      <c r="I1242" s="34"/>
      <c r="J1242" s="55">
        <f>SUM(J1241:J1241)</f>
        <v>1958833.04</v>
      </c>
      <c r="K1242" s="1"/>
      <c r="L1242" s="1"/>
    </row>
    <row r="1243" spans="1:12" s="4" customFormat="1" ht="36.75" customHeight="1" x14ac:dyDescent="0.25">
      <c r="A1243" s="443">
        <v>87</v>
      </c>
      <c r="B1243" s="376" t="s">
        <v>315</v>
      </c>
      <c r="C1243" s="377" t="s">
        <v>12</v>
      </c>
      <c r="D1243" s="171">
        <v>2876531.68</v>
      </c>
      <c r="E1243" s="378" t="s">
        <v>388</v>
      </c>
      <c r="F1243" s="175" t="s">
        <v>389</v>
      </c>
      <c r="G1243" s="171">
        <v>2667842.12</v>
      </c>
      <c r="H1243" s="187">
        <v>42916</v>
      </c>
      <c r="I1243" s="187">
        <v>42957</v>
      </c>
      <c r="J1243" s="175">
        <v>2876531.68</v>
      </c>
      <c r="K1243" s="1"/>
      <c r="L1243" s="1"/>
    </row>
    <row r="1244" spans="1:12" s="4" customFormat="1" ht="17.25" thickBot="1" x14ac:dyDescent="0.3">
      <c r="A1244" s="143" t="s">
        <v>27</v>
      </c>
      <c r="B1244" s="143"/>
      <c r="C1244" s="60"/>
      <c r="D1244" s="55">
        <f>SUM(D1243:D1243)</f>
        <v>2876531.68</v>
      </c>
      <c r="E1244" s="48"/>
      <c r="F1244" s="46"/>
      <c r="G1244" s="55">
        <f>SUM(G1243:G1243)</f>
        <v>2667842.12</v>
      </c>
      <c r="H1244" s="58"/>
      <c r="I1244" s="34"/>
      <c r="J1244" s="55">
        <f>SUM(J1243:J1243)</f>
        <v>2876531.68</v>
      </c>
      <c r="K1244" s="1"/>
      <c r="L1244" s="1"/>
    </row>
    <row r="1245" spans="1:12" s="4" customFormat="1" ht="39" customHeight="1" x14ac:dyDescent="0.25">
      <c r="A1245" s="443">
        <v>88</v>
      </c>
      <c r="B1245" s="376" t="s">
        <v>316</v>
      </c>
      <c r="C1245" s="377" t="s">
        <v>12</v>
      </c>
      <c r="D1245" s="171">
        <v>1774707</v>
      </c>
      <c r="E1245" s="378" t="s">
        <v>390</v>
      </c>
      <c r="F1245" s="175" t="s">
        <v>391</v>
      </c>
      <c r="G1245" s="171">
        <v>1949469</v>
      </c>
      <c r="H1245" s="187">
        <v>42921</v>
      </c>
      <c r="I1245" s="187">
        <v>42921</v>
      </c>
      <c r="J1245" s="175">
        <v>1774707</v>
      </c>
      <c r="K1245" s="1"/>
      <c r="L1245" s="1"/>
    </row>
    <row r="1246" spans="1:12" s="4" customFormat="1" ht="17.25" thickBot="1" x14ac:dyDescent="0.3">
      <c r="A1246" s="143" t="s">
        <v>27</v>
      </c>
      <c r="B1246" s="143"/>
      <c r="C1246" s="27"/>
      <c r="D1246" s="55">
        <f>SUM(D1245:D1245)</f>
        <v>1774707</v>
      </c>
      <c r="E1246" s="48"/>
      <c r="F1246" s="46"/>
      <c r="G1246" s="55">
        <f>SUM(G1245:G1245)</f>
        <v>1949469</v>
      </c>
      <c r="H1246" s="58"/>
      <c r="I1246" s="34"/>
      <c r="J1246" s="55">
        <f>SUM(J1245:J1245)</f>
        <v>1774707</v>
      </c>
      <c r="K1246" s="1"/>
      <c r="L1246" s="1"/>
    </row>
    <row r="1247" spans="1:12" s="4" customFormat="1" ht="16.5" customHeight="1" x14ac:dyDescent="0.25">
      <c r="A1247" s="442">
        <v>89</v>
      </c>
      <c r="B1247" s="393" t="s">
        <v>317</v>
      </c>
      <c r="C1247" s="377" t="s">
        <v>8</v>
      </c>
      <c r="D1247" s="171">
        <v>4165704.44</v>
      </c>
      <c r="E1247" s="390" t="s">
        <v>464</v>
      </c>
      <c r="F1247" s="233" t="s">
        <v>378</v>
      </c>
      <c r="G1247" s="190">
        <v>9689082.3547943365</v>
      </c>
      <c r="H1247" s="174">
        <v>42980</v>
      </c>
      <c r="I1247" s="446">
        <v>42966</v>
      </c>
      <c r="J1247" s="175">
        <v>4165704.44</v>
      </c>
      <c r="K1247" s="1"/>
      <c r="L1247" s="1"/>
    </row>
    <row r="1248" spans="1:12" s="4" customFormat="1" ht="16.5" customHeight="1" x14ac:dyDescent="0.25">
      <c r="A1248" s="436"/>
      <c r="B1248" s="386"/>
      <c r="C1248" s="410" t="s">
        <v>9</v>
      </c>
      <c r="D1248" s="193">
        <v>3128479.72</v>
      </c>
      <c r="E1248" s="134"/>
      <c r="F1248" s="131"/>
      <c r="G1248" s="180"/>
      <c r="H1248" s="140"/>
      <c r="I1248" s="447"/>
      <c r="J1248" s="114">
        <v>3128479.72</v>
      </c>
      <c r="K1248" s="1"/>
      <c r="L1248" s="1"/>
    </row>
    <row r="1249" spans="1:12" s="4" customFormat="1" ht="18.75" customHeight="1" x14ac:dyDescent="0.25">
      <c r="A1249" s="437"/>
      <c r="B1249" s="395"/>
      <c r="C1249" s="235" t="s">
        <v>10</v>
      </c>
      <c r="D1249" s="178">
        <v>1228208.8999999999</v>
      </c>
      <c r="E1249" s="135"/>
      <c r="F1249" s="132"/>
      <c r="G1249" s="182"/>
      <c r="H1249" s="141"/>
      <c r="I1249" s="448"/>
      <c r="J1249" s="57">
        <v>1228208.8999999999</v>
      </c>
      <c r="K1249" s="1"/>
      <c r="L1249" s="1"/>
    </row>
    <row r="1250" spans="1:12" s="4" customFormat="1" ht="17.25" thickBot="1" x14ac:dyDescent="0.3">
      <c r="A1250" s="143" t="s">
        <v>27</v>
      </c>
      <c r="B1250" s="143"/>
      <c r="C1250" s="60"/>
      <c r="D1250" s="55">
        <f>SUM(D1247:D1249)</f>
        <v>8522393.0600000005</v>
      </c>
      <c r="E1250" s="48"/>
      <c r="F1250" s="46"/>
      <c r="G1250" s="55">
        <f>SUM(G1247:G1249)</f>
        <v>9689082.3547943365</v>
      </c>
      <c r="H1250" s="58"/>
      <c r="I1250" s="34"/>
      <c r="J1250" s="55">
        <f>SUM(J1247:J1249)</f>
        <v>8522393.0600000005</v>
      </c>
      <c r="K1250" s="1"/>
      <c r="L1250" s="1"/>
    </row>
    <row r="1251" spans="1:12" s="4" customFormat="1" ht="18.75" customHeight="1" x14ac:dyDescent="0.25">
      <c r="A1251" s="442">
        <v>90</v>
      </c>
      <c r="B1251" s="393" t="s">
        <v>318</v>
      </c>
      <c r="C1251" s="377" t="s">
        <v>8</v>
      </c>
      <c r="D1251" s="171">
        <v>4467423.3600000003</v>
      </c>
      <c r="E1251" s="390" t="s">
        <v>464</v>
      </c>
      <c r="F1251" s="233" t="s">
        <v>378</v>
      </c>
      <c r="G1251" s="190">
        <v>9083706.5673608407</v>
      </c>
      <c r="H1251" s="174">
        <v>42980</v>
      </c>
      <c r="I1251" s="187">
        <v>42963</v>
      </c>
      <c r="J1251" s="175">
        <v>4467423.3600000003</v>
      </c>
      <c r="K1251" s="1"/>
      <c r="L1251" s="1"/>
    </row>
    <row r="1252" spans="1:12" s="4" customFormat="1" ht="16.5" customHeight="1" x14ac:dyDescent="0.25">
      <c r="A1252" s="437"/>
      <c r="B1252" s="395"/>
      <c r="C1252" s="410" t="s">
        <v>9</v>
      </c>
      <c r="D1252" s="178">
        <v>3374600.58</v>
      </c>
      <c r="E1252" s="134"/>
      <c r="F1252" s="131"/>
      <c r="G1252" s="180"/>
      <c r="H1252" s="140"/>
      <c r="I1252" s="139">
        <v>42955</v>
      </c>
      <c r="J1252" s="57">
        <v>3374600.58</v>
      </c>
      <c r="K1252" s="1"/>
      <c r="L1252" s="1"/>
    </row>
    <row r="1253" spans="1:12" s="4" customFormat="1" ht="15.75" customHeight="1" x14ac:dyDescent="0.25">
      <c r="A1253" s="437"/>
      <c r="B1253" s="395"/>
      <c r="C1253" s="235" t="s">
        <v>10</v>
      </c>
      <c r="D1253" s="178">
        <v>1117944.98</v>
      </c>
      <c r="E1253" s="135"/>
      <c r="F1253" s="132"/>
      <c r="G1253" s="182"/>
      <c r="H1253" s="141"/>
      <c r="I1253" s="141"/>
      <c r="J1253" s="57">
        <v>1117944.98</v>
      </c>
      <c r="K1253" s="1"/>
      <c r="L1253" s="1"/>
    </row>
    <row r="1254" spans="1:12" s="4" customFormat="1" ht="17.25" thickBot="1" x14ac:dyDescent="0.3">
      <c r="A1254" s="143" t="s">
        <v>27</v>
      </c>
      <c r="B1254" s="143"/>
      <c r="C1254" s="60"/>
      <c r="D1254" s="55">
        <f>SUM(D1251:D1253)</f>
        <v>8959968.9199999999</v>
      </c>
      <c r="E1254" s="48"/>
      <c r="F1254" s="46"/>
      <c r="G1254" s="55">
        <f>SUM(G1251:G1253)</f>
        <v>9083706.5673608407</v>
      </c>
      <c r="H1254" s="58"/>
      <c r="I1254" s="34"/>
      <c r="J1254" s="55">
        <f>SUM(J1251:J1253)</f>
        <v>8959968.9199999999</v>
      </c>
      <c r="K1254" s="1"/>
      <c r="L1254" s="1"/>
    </row>
    <row r="1255" spans="1:12" s="4" customFormat="1" ht="33" x14ac:dyDescent="0.25">
      <c r="A1255" s="443">
        <v>91</v>
      </c>
      <c r="B1255" s="376" t="s">
        <v>319</v>
      </c>
      <c r="C1255" s="377" t="s">
        <v>23</v>
      </c>
      <c r="D1255" s="171">
        <v>3784706.24</v>
      </c>
      <c r="E1255" s="378" t="s">
        <v>454</v>
      </c>
      <c r="F1255" s="175" t="s">
        <v>419</v>
      </c>
      <c r="G1255" s="171">
        <v>4499951.0926808305</v>
      </c>
      <c r="H1255" s="187">
        <v>43013</v>
      </c>
      <c r="I1255" s="187">
        <v>43034</v>
      </c>
      <c r="J1255" s="175">
        <v>3784706.24</v>
      </c>
      <c r="K1255" s="1"/>
      <c r="L1255" s="1"/>
    </row>
    <row r="1256" spans="1:12" s="4" customFormat="1" ht="17.25" thickBot="1" x14ac:dyDescent="0.3">
      <c r="A1256" s="143" t="s">
        <v>27</v>
      </c>
      <c r="B1256" s="143"/>
      <c r="C1256" s="60"/>
      <c r="D1256" s="55">
        <f>SUM(D1255:D1255)</f>
        <v>3784706.24</v>
      </c>
      <c r="E1256" s="48"/>
      <c r="F1256" s="46"/>
      <c r="G1256" s="55">
        <f>SUM(G1255:G1255)</f>
        <v>4499951.0926808305</v>
      </c>
      <c r="H1256" s="58"/>
      <c r="I1256" s="34"/>
      <c r="J1256" s="55">
        <f>SUM(J1255:J1255)</f>
        <v>3784706.24</v>
      </c>
      <c r="K1256" s="1"/>
      <c r="L1256" s="1"/>
    </row>
    <row r="1257" spans="1:12" s="4" customFormat="1" ht="16.5" x14ac:dyDescent="0.25">
      <c r="A1257" s="443">
        <v>92</v>
      </c>
      <c r="B1257" s="376" t="s">
        <v>320</v>
      </c>
      <c r="C1257" s="377" t="s">
        <v>23</v>
      </c>
      <c r="D1257" s="171"/>
      <c r="E1257" s="378"/>
      <c r="F1257" s="175"/>
      <c r="G1257" s="171"/>
      <c r="H1257" s="187"/>
      <c r="I1257" s="187" t="s">
        <v>799</v>
      </c>
      <c r="J1257" s="175"/>
      <c r="K1257" s="1"/>
      <c r="L1257" s="1"/>
    </row>
    <row r="1258" spans="1:12" s="4" customFormat="1" ht="17.25" thickBot="1" x14ac:dyDescent="0.3">
      <c r="A1258" s="143" t="s">
        <v>27</v>
      </c>
      <c r="B1258" s="143"/>
      <c r="C1258" s="60"/>
      <c r="D1258" s="55">
        <f>SUM(D1257:D1257)</f>
        <v>0</v>
      </c>
      <c r="E1258" s="48"/>
      <c r="F1258" s="46"/>
      <c r="G1258" s="55">
        <f>SUM(G1257:G1257)</f>
        <v>0</v>
      </c>
      <c r="H1258" s="58"/>
      <c r="I1258" s="34"/>
      <c r="J1258" s="55">
        <f>SUM(J1257:J1257)</f>
        <v>0</v>
      </c>
      <c r="K1258" s="1"/>
      <c r="L1258" s="1"/>
    </row>
    <row r="1259" spans="1:12" s="4" customFormat="1" ht="20.25" customHeight="1" x14ac:dyDescent="0.25">
      <c r="A1259" s="442">
        <v>93</v>
      </c>
      <c r="B1259" s="170" t="s">
        <v>321</v>
      </c>
      <c r="C1259" s="377" t="s">
        <v>8</v>
      </c>
      <c r="D1259" s="171">
        <v>4541506.12</v>
      </c>
      <c r="E1259" s="390" t="s">
        <v>464</v>
      </c>
      <c r="F1259" s="233" t="s">
        <v>378</v>
      </c>
      <c r="G1259" s="190">
        <v>5409509.6677002646</v>
      </c>
      <c r="H1259" s="174">
        <v>42980</v>
      </c>
      <c r="I1259" s="187">
        <v>42957</v>
      </c>
      <c r="J1259" s="175">
        <v>4541506.12</v>
      </c>
      <c r="K1259" s="1"/>
      <c r="L1259" s="1"/>
    </row>
    <row r="1260" spans="1:12" s="4" customFormat="1" ht="21.75" customHeight="1" x14ac:dyDescent="0.25">
      <c r="A1260" s="437"/>
      <c r="B1260" s="177"/>
      <c r="C1260" s="410" t="s">
        <v>9</v>
      </c>
      <c r="D1260" s="178">
        <v>757320.46</v>
      </c>
      <c r="E1260" s="134"/>
      <c r="F1260" s="131"/>
      <c r="G1260" s="180"/>
      <c r="H1260" s="140"/>
      <c r="I1260" s="59">
        <v>42952</v>
      </c>
      <c r="J1260" s="57">
        <v>757320.46</v>
      </c>
      <c r="K1260" s="1"/>
      <c r="L1260" s="1"/>
    </row>
    <row r="1261" spans="1:12" s="4" customFormat="1" ht="19.5" customHeight="1" x14ac:dyDescent="0.25">
      <c r="A1261" s="437"/>
      <c r="B1261" s="177"/>
      <c r="C1261" s="235" t="s">
        <v>10</v>
      </c>
      <c r="D1261" s="178">
        <v>1005042.58</v>
      </c>
      <c r="E1261" s="135"/>
      <c r="F1261" s="132"/>
      <c r="G1261" s="182"/>
      <c r="H1261" s="141"/>
      <c r="I1261" s="59">
        <v>42952</v>
      </c>
      <c r="J1261" s="57">
        <v>1005042.58</v>
      </c>
      <c r="K1261" s="1"/>
      <c r="L1261" s="1"/>
    </row>
    <row r="1262" spans="1:12" s="4" customFormat="1" ht="17.25" thickBot="1" x14ac:dyDescent="0.3">
      <c r="A1262" s="143" t="s">
        <v>27</v>
      </c>
      <c r="B1262" s="143"/>
      <c r="C1262" s="27"/>
      <c r="D1262" s="55">
        <f>SUM(D1259:D1261)</f>
        <v>6303869.1600000001</v>
      </c>
      <c r="E1262" s="48"/>
      <c r="F1262" s="46"/>
      <c r="G1262" s="55">
        <f>SUM(G1259:G1261)</f>
        <v>5409509.6677002646</v>
      </c>
      <c r="H1262" s="58"/>
      <c r="I1262" s="34"/>
      <c r="J1262" s="55">
        <f>SUM(J1259:J1261)</f>
        <v>6303869.1600000001</v>
      </c>
      <c r="K1262" s="1"/>
      <c r="L1262" s="1"/>
    </row>
    <row r="1263" spans="1:12" s="4" customFormat="1" ht="18" customHeight="1" x14ac:dyDescent="0.25">
      <c r="A1263" s="442">
        <v>94</v>
      </c>
      <c r="B1263" s="393" t="s">
        <v>322</v>
      </c>
      <c r="C1263" s="377" t="s">
        <v>8</v>
      </c>
      <c r="D1263" s="171">
        <v>1051739.8999999999</v>
      </c>
      <c r="E1263" s="390" t="s">
        <v>464</v>
      </c>
      <c r="F1263" s="233" t="s">
        <v>378</v>
      </c>
      <c r="G1263" s="190">
        <v>1510162.23586049</v>
      </c>
      <c r="H1263" s="174">
        <v>42980</v>
      </c>
      <c r="I1263" s="174">
        <v>42944</v>
      </c>
      <c r="J1263" s="175">
        <v>1051739.8999999999</v>
      </c>
      <c r="K1263" s="1"/>
      <c r="L1263" s="1"/>
    </row>
    <row r="1264" spans="1:12" s="4" customFormat="1" ht="17.25" customHeight="1" x14ac:dyDescent="0.25">
      <c r="A1264" s="437"/>
      <c r="B1264" s="395"/>
      <c r="C1264" s="410" t="s">
        <v>9</v>
      </c>
      <c r="D1264" s="178">
        <v>333338.2</v>
      </c>
      <c r="E1264" s="134"/>
      <c r="F1264" s="131"/>
      <c r="G1264" s="180"/>
      <c r="H1264" s="140"/>
      <c r="I1264" s="140"/>
      <c r="J1264" s="57">
        <v>333338.2</v>
      </c>
      <c r="K1264" s="1"/>
      <c r="L1264" s="1"/>
    </row>
    <row r="1265" spans="1:12" s="4" customFormat="1" ht="16.5" outlineLevel="1" x14ac:dyDescent="0.25">
      <c r="A1265" s="437"/>
      <c r="B1265" s="395"/>
      <c r="C1265" s="235" t="s">
        <v>10</v>
      </c>
      <c r="D1265" s="178">
        <v>149516.62</v>
      </c>
      <c r="E1265" s="135"/>
      <c r="F1265" s="132"/>
      <c r="G1265" s="182"/>
      <c r="H1265" s="141"/>
      <c r="I1265" s="141"/>
      <c r="J1265" s="57">
        <v>149516.62</v>
      </c>
      <c r="K1265" s="1"/>
      <c r="L1265" s="1"/>
    </row>
    <row r="1266" spans="1:12" s="4" customFormat="1" ht="17.25" thickBot="1" x14ac:dyDescent="0.3">
      <c r="A1266" s="143" t="s">
        <v>27</v>
      </c>
      <c r="B1266" s="143"/>
      <c r="C1266" s="60"/>
      <c r="D1266" s="55">
        <f>SUM(D1263:D1265)</f>
        <v>1534594.7199999997</v>
      </c>
      <c r="E1266" s="48"/>
      <c r="F1266" s="46"/>
      <c r="G1266" s="55">
        <f>SUM(G1263)</f>
        <v>1510162.23586049</v>
      </c>
      <c r="H1266" s="58"/>
      <c r="I1266" s="34"/>
      <c r="J1266" s="55">
        <f>SUM(J1263:J1265)</f>
        <v>1534594.7199999997</v>
      </c>
      <c r="K1266" s="1"/>
      <c r="L1266" s="1"/>
    </row>
    <row r="1267" spans="1:12" s="3" customFormat="1" ht="33" x14ac:dyDescent="0.25">
      <c r="A1267" s="443">
        <v>95</v>
      </c>
      <c r="B1267" s="376" t="s">
        <v>323</v>
      </c>
      <c r="C1267" s="377" t="s">
        <v>24</v>
      </c>
      <c r="D1267" s="171">
        <v>2843844.84</v>
      </c>
      <c r="E1267" s="378" t="s">
        <v>439</v>
      </c>
      <c r="F1267" s="175" t="s">
        <v>426</v>
      </c>
      <c r="G1267" s="171">
        <v>2638074.054100418</v>
      </c>
      <c r="H1267" s="187">
        <v>42999</v>
      </c>
      <c r="I1267" s="187">
        <v>42998</v>
      </c>
      <c r="J1267" s="175">
        <v>2843844.84</v>
      </c>
      <c r="K1267" s="2"/>
      <c r="L1267" s="2"/>
    </row>
    <row r="1268" spans="1:12" s="4" customFormat="1" ht="17.25" thickBot="1" x14ac:dyDescent="0.3">
      <c r="A1268" s="143" t="s">
        <v>27</v>
      </c>
      <c r="B1268" s="143"/>
      <c r="C1268" s="60"/>
      <c r="D1268" s="55">
        <f>SUM(D1267:D1267)</f>
        <v>2843844.84</v>
      </c>
      <c r="E1268" s="48"/>
      <c r="F1268" s="46"/>
      <c r="G1268" s="55">
        <f>SUM(G1267:G1267)</f>
        <v>2638074.054100418</v>
      </c>
      <c r="H1268" s="58"/>
      <c r="I1268" s="34"/>
      <c r="J1268" s="55">
        <f>SUM(J1267:J1267)</f>
        <v>2843844.84</v>
      </c>
      <c r="K1268" s="1"/>
      <c r="L1268" s="1"/>
    </row>
    <row r="1269" spans="1:12" s="3" customFormat="1" ht="16.5" x14ac:dyDescent="0.25">
      <c r="A1269" s="442">
        <v>96</v>
      </c>
      <c r="B1269" s="393" t="s">
        <v>324</v>
      </c>
      <c r="C1269" s="377" t="s">
        <v>8</v>
      </c>
      <c r="D1269" s="171">
        <v>8076895.8600000003</v>
      </c>
      <c r="E1269" s="390" t="s">
        <v>464</v>
      </c>
      <c r="F1269" s="233" t="s">
        <v>378</v>
      </c>
      <c r="G1269" s="190">
        <v>17606794.558673471</v>
      </c>
      <c r="H1269" s="174">
        <v>42980</v>
      </c>
      <c r="I1269" s="187">
        <v>42963</v>
      </c>
      <c r="J1269" s="175">
        <v>8076895.8600000003</v>
      </c>
      <c r="K1269" s="2"/>
      <c r="L1269" s="2"/>
    </row>
    <row r="1270" spans="1:12" s="3" customFormat="1" ht="16.5" customHeight="1" x14ac:dyDescent="0.25">
      <c r="A1270" s="436"/>
      <c r="B1270" s="386"/>
      <c r="C1270" s="410" t="s">
        <v>9</v>
      </c>
      <c r="D1270" s="193">
        <v>5289342.92</v>
      </c>
      <c r="E1270" s="134"/>
      <c r="F1270" s="131"/>
      <c r="G1270" s="180"/>
      <c r="H1270" s="140"/>
      <c r="I1270" s="139">
        <v>42955</v>
      </c>
      <c r="J1270" s="114">
        <v>5289342.92</v>
      </c>
      <c r="K1270" s="2"/>
      <c r="L1270" s="2"/>
    </row>
    <row r="1271" spans="1:12" s="4" customFormat="1" ht="16.5" customHeight="1" x14ac:dyDescent="0.25">
      <c r="A1271" s="437"/>
      <c r="B1271" s="395"/>
      <c r="C1271" s="235" t="s">
        <v>10</v>
      </c>
      <c r="D1271" s="178">
        <v>2181991.1</v>
      </c>
      <c r="E1271" s="135"/>
      <c r="F1271" s="132"/>
      <c r="G1271" s="182"/>
      <c r="H1271" s="141"/>
      <c r="I1271" s="141"/>
      <c r="J1271" s="57">
        <v>2181991.1</v>
      </c>
      <c r="K1271" s="1"/>
      <c r="L1271" s="1"/>
    </row>
    <row r="1272" spans="1:12" s="4" customFormat="1" ht="17.25" thickBot="1" x14ac:dyDescent="0.3">
      <c r="A1272" s="143" t="s">
        <v>27</v>
      </c>
      <c r="B1272" s="143"/>
      <c r="C1272" s="60"/>
      <c r="D1272" s="55">
        <f>SUM(D1269:D1271)</f>
        <v>15548229.880000001</v>
      </c>
      <c r="E1272" s="48"/>
      <c r="F1272" s="46"/>
      <c r="G1272" s="55">
        <f>SUM(G1269:G1271)</f>
        <v>17606794.558673471</v>
      </c>
      <c r="H1272" s="58"/>
      <c r="I1272" s="34"/>
      <c r="J1272" s="55">
        <f>SUM(J1269:J1271)</f>
        <v>15548229.880000001</v>
      </c>
      <c r="K1272" s="1"/>
      <c r="L1272" s="1"/>
    </row>
    <row r="1273" spans="1:12" s="3" customFormat="1" ht="33" x14ac:dyDescent="0.25">
      <c r="A1273" s="443">
        <v>97</v>
      </c>
      <c r="B1273" s="184" t="s">
        <v>325</v>
      </c>
      <c r="C1273" s="171" t="s">
        <v>23</v>
      </c>
      <c r="D1273" s="171">
        <v>7588053</v>
      </c>
      <c r="E1273" s="378" t="s">
        <v>449</v>
      </c>
      <c r="F1273" s="175" t="s">
        <v>423</v>
      </c>
      <c r="G1273" s="171">
        <v>7200961.3175424626</v>
      </c>
      <c r="H1273" s="187">
        <v>43002</v>
      </c>
      <c r="I1273" s="187">
        <v>42984</v>
      </c>
      <c r="J1273" s="175">
        <v>7588053</v>
      </c>
      <c r="K1273" s="2"/>
      <c r="L1273" s="2"/>
    </row>
    <row r="1274" spans="1:12" s="4" customFormat="1" ht="17.25" thickBot="1" x14ac:dyDescent="0.3">
      <c r="A1274" s="143" t="s">
        <v>27</v>
      </c>
      <c r="B1274" s="143"/>
      <c r="C1274" s="27"/>
      <c r="D1274" s="55">
        <f>SUM(D1273:D1273)</f>
        <v>7588053</v>
      </c>
      <c r="E1274" s="48"/>
      <c r="F1274" s="46"/>
      <c r="G1274" s="55">
        <f>SUM(G1273:G1273)</f>
        <v>7200961.3175424626</v>
      </c>
      <c r="H1274" s="58"/>
      <c r="I1274" s="34"/>
      <c r="J1274" s="55">
        <f>SUM(J1273:J1273)</f>
        <v>7588053</v>
      </c>
      <c r="K1274" s="1"/>
      <c r="L1274" s="1"/>
    </row>
    <row r="1275" spans="1:12" s="3" customFormat="1" ht="33" x14ac:dyDescent="0.25">
      <c r="A1275" s="443">
        <v>98</v>
      </c>
      <c r="B1275" s="184" t="s">
        <v>326</v>
      </c>
      <c r="C1275" s="171" t="s">
        <v>23</v>
      </c>
      <c r="D1275" s="171">
        <v>9996504</v>
      </c>
      <c r="E1275" s="378" t="s">
        <v>449</v>
      </c>
      <c r="F1275" s="175" t="s">
        <v>423</v>
      </c>
      <c r="G1275" s="171">
        <v>9587247.3143437523</v>
      </c>
      <c r="H1275" s="187">
        <v>43002</v>
      </c>
      <c r="I1275" s="187">
        <v>42984</v>
      </c>
      <c r="J1275" s="175">
        <v>9996504</v>
      </c>
      <c r="K1275" s="2"/>
      <c r="L1275" s="2"/>
    </row>
    <row r="1276" spans="1:12" s="4" customFormat="1" ht="17.25" thickBot="1" x14ac:dyDescent="0.3">
      <c r="A1276" s="143" t="s">
        <v>27</v>
      </c>
      <c r="B1276" s="143"/>
      <c r="C1276" s="27"/>
      <c r="D1276" s="55">
        <f>SUM(D1275:D1275)</f>
        <v>9996504</v>
      </c>
      <c r="E1276" s="48"/>
      <c r="F1276" s="46"/>
      <c r="G1276" s="55">
        <f>SUM(G1275:G1275)</f>
        <v>9587247.3143437523</v>
      </c>
      <c r="H1276" s="58"/>
      <c r="I1276" s="34"/>
      <c r="J1276" s="55">
        <f>SUM(J1275:J1275)</f>
        <v>9996504</v>
      </c>
      <c r="K1276" s="1"/>
      <c r="L1276" s="1"/>
    </row>
    <row r="1277" spans="1:12" s="3" customFormat="1" ht="33" x14ac:dyDescent="0.25">
      <c r="A1277" s="443">
        <v>99</v>
      </c>
      <c r="B1277" s="184" t="s">
        <v>327</v>
      </c>
      <c r="C1277" s="171" t="s">
        <v>24</v>
      </c>
      <c r="D1277" s="171">
        <v>9233671.0999999996</v>
      </c>
      <c r="E1277" s="378" t="s">
        <v>439</v>
      </c>
      <c r="F1277" s="175" t="s">
        <v>426</v>
      </c>
      <c r="G1277" s="171">
        <v>9831011.2045457419</v>
      </c>
      <c r="H1277" s="187">
        <v>42999</v>
      </c>
      <c r="I1277" s="187">
        <v>43018</v>
      </c>
      <c r="J1277" s="175">
        <v>9233671.0999999996</v>
      </c>
      <c r="K1277" s="2"/>
      <c r="L1277" s="2"/>
    </row>
    <row r="1278" spans="1:12" s="4" customFormat="1" ht="17.25" thickBot="1" x14ac:dyDescent="0.3">
      <c r="A1278" s="143" t="s">
        <v>27</v>
      </c>
      <c r="B1278" s="143"/>
      <c r="C1278" s="27"/>
      <c r="D1278" s="55">
        <f>SUM(D1277:D1277)</f>
        <v>9233671.0999999996</v>
      </c>
      <c r="E1278" s="48"/>
      <c r="F1278" s="46"/>
      <c r="G1278" s="55">
        <f>SUM(G1277:G1277)</f>
        <v>9831011.2045457419</v>
      </c>
      <c r="H1278" s="58"/>
      <c r="I1278" s="34"/>
      <c r="J1278" s="55">
        <f>SUM(J1277:J1277)</f>
        <v>9233671.0999999996</v>
      </c>
      <c r="K1278" s="1"/>
      <c r="L1278" s="1"/>
    </row>
    <row r="1279" spans="1:12" s="3" customFormat="1" ht="33" x14ac:dyDescent="0.25">
      <c r="A1279" s="443">
        <v>100</v>
      </c>
      <c r="B1279" s="184" t="s">
        <v>328</v>
      </c>
      <c r="C1279" s="377" t="s">
        <v>23</v>
      </c>
      <c r="D1279" s="171">
        <v>8196421</v>
      </c>
      <c r="E1279" s="378" t="s">
        <v>449</v>
      </c>
      <c r="F1279" s="175" t="s">
        <v>423</v>
      </c>
      <c r="G1279" s="171">
        <v>8111242.2536617871</v>
      </c>
      <c r="H1279" s="187">
        <v>43002</v>
      </c>
      <c r="I1279" s="187">
        <v>42987</v>
      </c>
      <c r="J1279" s="175">
        <v>8196421</v>
      </c>
      <c r="K1279" s="2"/>
      <c r="L1279" s="2"/>
    </row>
    <row r="1280" spans="1:12" s="4" customFormat="1" ht="17.25" thickBot="1" x14ac:dyDescent="0.3">
      <c r="A1280" s="143" t="s">
        <v>27</v>
      </c>
      <c r="B1280" s="143"/>
      <c r="C1280" s="60"/>
      <c r="D1280" s="55">
        <f>SUM(D1279:D1279)</f>
        <v>8196421</v>
      </c>
      <c r="E1280" s="48"/>
      <c r="F1280" s="46"/>
      <c r="G1280" s="55">
        <f>SUM(G1279:G1279)</f>
        <v>8111242.2536617871</v>
      </c>
      <c r="H1280" s="58"/>
      <c r="I1280" s="34"/>
      <c r="J1280" s="55">
        <f>SUM(J1279:J1279)</f>
        <v>8196421</v>
      </c>
      <c r="K1280" s="1"/>
      <c r="L1280" s="1"/>
    </row>
    <row r="1281" spans="1:12" s="3" customFormat="1" ht="33" x14ac:dyDescent="0.25">
      <c r="A1281" s="443">
        <v>101</v>
      </c>
      <c r="B1281" s="376" t="s">
        <v>329</v>
      </c>
      <c r="C1281" s="377" t="s">
        <v>23</v>
      </c>
      <c r="D1281" s="171">
        <v>8933233</v>
      </c>
      <c r="E1281" s="378" t="s">
        <v>449</v>
      </c>
      <c r="F1281" s="175" t="s">
        <v>423</v>
      </c>
      <c r="G1281" s="171">
        <v>8900983.1776022185</v>
      </c>
      <c r="H1281" s="187">
        <v>43002</v>
      </c>
      <c r="I1281" s="187">
        <v>43018</v>
      </c>
      <c r="J1281" s="175">
        <v>8933233</v>
      </c>
      <c r="K1281" s="2"/>
      <c r="L1281" s="2"/>
    </row>
    <row r="1282" spans="1:12" s="4" customFormat="1" ht="17.25" thickBot="1" x14ac:dyDescent="0.3">
      <c r="A1282" s="143" t="s">
        <v>27</v>
      </c>
      <c r="B1282" s="143"/>
      <c r="C1282" s="60"/>
      <c r="D1282" s="55">
        <f>SUM(D1281:D1281)</f>
        <v>8933233</v>
      </c>
      <c r="E1282" s="48"/>
      <c r="F1282" s="46"/>
      <c r="G1282" s="55">
        <f>SUM(G1281:G1281)</f>
        <v>8900983.1776022185</v>
      </c>
      <c r="H1282" s="58"/>
      <c r="I1282" s="34"/>
      <c r="J1282" s="55">
        <f>SUM(J1281:J1281)</f>
        <v>8933233</v>
      </c>
      <c r="K1282" s="1"/>
      <c r="L1282" s="1"/>
    </row>
    <row r="1283" spans="1:12" s="3" customFormat="1" ht="31.5" customHeight="1" x14ac:dyDescent="0.25">
      <c r="A1283" s="442">
        <v>102</v>
      </c>
      <c r="B1283" s="393" t="s">
        <v>330</v>
      </c>
      <c r="C1283" s="377" t="s">
        <v>8</v>
      </c>
      <c r="D1283" s="171">
        <v>4315451.51</v>
      </c>
      <c r="E1283" s="390" t="s">
        <v>473</v>
      </c>
      <c r="F1283" s="233" t="s">
        <v>379</v>
      </c>
      <c r="G1283" s="190">
        <v>10186288.458217673</v>
      </c>
      <c r="H1283" s="174">
        <v>42966</v>
      </c>
      <c r="I1283" s="187">
        <v>43012</v>
      </c>
      <c r="J1283" s="175">
        <v>4315451.51</v>
      </c>
      <c r="K1283" s="2"/>
      <c r="L1283" s="2"/>
    </row>
    <row r="1284" spans="1:12" s="3" customFormat="1" ht="18.75" customHeight="1" x14ac:dyDescent="0.25">
      <c r="A1284" s="437"/>
      <c r="B1284" s="395"/>
      <c r="C1284" s="410" t="s">
        <v>9</v>
      </c>
      <c r="D1284" s="178">
        <v>4437074.18</v>
      </c>
      <c r="E1284" s="134"/>
      <c r="F1284" s="131"/>
      <c r="G1284" s="180"/>
      <c r="H1284" s="140"/>
      <c r="I1284" s="139">
        <v>42947</v>
      </c>
      <c r="J1284" s="57">
        <v>4437074.18</v>
      </c>
      <c r="K1284" s="2"/>
      <c r="L1284" s="2"/>
    </row>
    <row r="1285" spans="1:12" s="4" customFormat="1" ht="17.25" customHeight="1" x14ac:dyDescent="0.25">
      <c r="A1285" s="437"/>
      <c r="B1285" s="395"/>
      <c r="C1285" s="235" t="s">
        <v>10</v>
      </c>
      <c r="D1285" s="178">
        <v>1184142.07</v>
      </c>
      <c r="E1285" s="135"/>
      <c r="F1285" s="132"/>
      <c r="G1285" s="182"/>
      <c r="H1285" s="141"/>
      <c r="I1285" s="141"/>
      <c r="J1285" s="57">
        <v>1184142.07</v>
      </c>
      <c r="K1285" s="1"/>
      <c r="L1285" s="1"/>
    </row>
    <row r="1286" spans="1:12" s="4" customFormat="1" ht="17.25" thickBot="1" x14ac:dyDescent="0.3">
      <c r="A1286" s="143" t="s">
        <v>27</v>
      </c>
      <c r="B1286" s="143"/>
      <c r="C1286" s="60"/>
      <c r="D1286" s="55">
        <f>SUM(D1283:D1285)</f>
        <v>9936667.7599999998</v>
      </c>
      <c r="E1286" s="48"/>
      <c r="F1286" s="46"/>
      <c r="G1286" s="55">
        <f>SUM(G1283:G1285)</f>
        <v>10186288.458217673</v>
      </c>
      <c r="H1286" s="58"/>
      <c r="I1286" s="34"/>
      <c r="J1286" s="55">
        <f>SUM(J1283:J1285)</f>
        <v>9936667.7599999998</v>
      </c>
      <c r="K1286" s="1"/>
      <c r="L1286" s="1"/>
    </row>
    <row r="1287" spans="1:12" s="3" customFormat="1" ht="43.5" customHeight="1" x14ac:dyDescent="0.25">
      <c r="A1287" s="442">
        <v>103</v>
      </c>
      <c r="B1287" s="393" t="s">
        <v>331</v>
      </c>
      <c r="C1287" s="377" t="s">
        <v>23</v>
      </c>
      <c r="D1287" s="171">
        <v>10390370.82</v>
      </c>
      <c r="E1287" s="378" t="s">
        <v>575</v>
      </c>
      <c r="F1287" s="175" t="s">
        <v>359</v>
      </c>
      <c r="G1287" s="171">
        <v>9830972.2599999998</v>
      </c>
      <c r="H1287" s="187" t="s">
        <v>574</v>
      </c>
      <c r="I1287" s="187">
        <v>43066</v>
      </c>
      <c r="J1287" s="175">
        <v>10390370.82</v>
      </c>
      <c r="K1287" s="2"/>
      <c r="L1287" s="2"/>
    </row>
    <row r="1288" spans="1:12" s="3" customFormat="1" ht="33" x14ac:dyDescent="0.25">
      <c r="A1288" s="437"/>
      <c r="B1288" s="395"/>
      <c r="C1288" s="235" t="s">
        <v>24</v>
      </c>
      <c r="D1288" s="178">
        <v>11586370.440000001</v>
      </c>
      <c r="E1288" s="75" t="s">
        <v>458</v>
      </c>
      <c r="F1288" s="57" t="s">
        <v>389</v>
      </c>
      <c r="G1288" s="352">
        <v>11825845.983903406</v>
      </c>
      <c r="H1288" s="59">
        <v>43019</v>
      </c>
      <c r="I1288" s="59">
        <v>43042</v>
      </c>
      <c r="J1288" s="57">
        <v>11586370.440000001</v>
      </c>
      <c r="K1288" s="2"/>
      <c r="L1288" s="2"/>
    </row>
    <row r="1289" spans="1:12" s="4" customFormat="1" ht="18" customHeight="1" x14ac:dyDescent="0.25">
      <c r="A1289" s="437"/>
      <c r="B1289" s="395"/>
      <c r="C1289" s="235" t="s">
        <v>11</v>
      </c>
      <c r="D1289" s="178"/>
      <c r="E1289" s="75"/>
      <c r="F1289" s="57"/>
      <c r="G1289" s="178"/>
      <c r="H1289" s="59"/>
      <c r="I1289" s="59"/>
      <c r="J1289" s="57"/>
      <c r="K1289" s="1"/>
      <c r="L1289" s="1"/>
    </row>
    <row r="1290" spans="1:12" s="4" customFormat="1" ht="17.25" thickBot="1" x14ac:dyDescent="0.3">
      <c r="A1290" s="143" t="s">
        <v>27</v>
      </c>
      <c r="B1290" s="143"/>
      <c r="C1290" s="60"/>
      <c r="D1290" s="55">
        <f>SUM(D1287:D1289)</f>
        <v>21976741.260000002</v>
      </c>
      <c r="E1290" s="48"/>
      <c r="F1290" s="46"/>
      <c r="G1290" s="55">
        <f>SUM(G1287:G1289)</f>
        <v>21656818.243903406</v>
      </c>
      <c r="H1290" s="58"/>
      <c r="I1290" s="34"/>
      <c r="J1290" s="55">
        <f>SUM(J1287:J1289)</f>
        <v>21976741.260000002</v>
      </c>
      <c r="K1290" s="1"/>
      <c r="L1290" s="1"/>
    </row>
    <row r="1291" spans="1:12" s="3" customFormat="1" ht="33" x14ac:dyDescent="0.25">
      <c r="A1291" s="443">
        <v>104</v>
      </c>
      <c r="B1291" s="184" t="s">
        <v>332</v>
      </c>
      <c r="C1291" s="377" t="s">
        <v>23</v>
      </c>
      <c r="D1291" s="171">
        <v>5029168</v>
      </c>
      <c r="E1291" s="378" t="s">
        <v>449</v>
      </c>
      <c r="F1291" s="175" t="s">
        <v>423</v>
      </c>
      <c r="G1291" s="171">
        <v>5908286.0489728563</v>
      </c>
      <c r="H1291" s="187">
        <v>43002</v>
      </c>
      <c r="I1291" s="187">
        <v>42988</v>
      </c>
      <c r="J1291" s="175">
        <v>5029168</v>
      </c>
      <c r="K1291" s="2"/>
      <c r="L1291" s="2"/>
    </row>
    <row r="1292" spans="1:12" s="4" customFormat="1" ht="17.25" thickBot="1" x14ac:dyDescent="0.3">
      <c r="A1292" s="143" t="s">
        <v>27</v>
      </c>
      <c r="B1292" s="143"/>
      <c r="C1292" s="60"/>
      <c r="D1292" s="55">
        <f>SUM(D1291:D1291)</f>
        <v>5029168</v>
      </c>
      <c r="E1292" s="48"/>
      <c r="F1292" s="46"/>
      <c r="G1292" s="55">
        <f>SUM(G1291:G1291)</f>
        <v>5908286.0489728563</v>
      </c>
      <c r="H1292" s="58"/>
      <c r="I1292" s="34"/>
      <c r="J1292" s="55">
        <f>SUM(J1291:J1291)</f>
        <v>5029168</v>
      </c>
      <c r="K1292" s="1"/>
      <c r="L1292" s="1"/>
    </row>
    <row r="1293" spans="1:12" s="3" customFormat="1" ht="28.5" customHeight="1" x14ac:dyDescent="0.25">
      <c r="A1293" s="442">
        <v>105</v>
      </c>
      <c r="B1293" s="393" t="s">
        <v>333</v>
      </c>
      <c r="C1293" s="377" t="s">
        <v>12</v>
      </c>
      <c r="D1293" s="171">
        <v>852622.26</v>
      </c>
      <c r="E1293" s="390" t="s">
        <v>525</v>
      </c>
      <c r="F1293" s="233" t="s">
        <v>402</v>
      </c>
      <c r="G1293" s="190">
        <v>6910875.5800000001</v>
      </c>
      <c r="H1293" s="174" t="s">
        <v>526</v>
      </c>
      <c r="I1293" s="117">
        <v>43012</v>
      </c>
      <c r="J1293" s="175">
        <v>852622.26</v>
      </c>
      <c r="K1293" s="2"/>
      <c r="L1293" s="2"/>
    </row>
    <row r="1294" spans="1:12" s="3" customFormat="1" ht="18.75" customHeight="1" x14ac:dyDescent="0.25">
      <c r="A1294" s="436"/>
      <c r="B1294" s="386"/>
      <c r="C1294" s="410" t="s">
        <v>8</v>
      </c>
      <c r="D1294" s="193">
        <v>2463965.21</v>
      </c>
      <c r="E1294" s="134"/>
      <c r="F1294" s="131"/>
      <c r="G1294" s="180"/>
      <c r="H1294" s="140"/>
      <c r="I1294" s="59">
        <v>43020</v>
      </c>
      <c r="J1294" s="114">
        <v>2463965.21</v>
      </c>
      <c r="K1294" s="2"/>
      <c r="L1294" s="2"/>
    </row>
    <row r="1295" spans="1:12" s="3" customFormat="1" ht="18.75" customHeight="1" x14ac:dyDescent="0.25">
      <c r="A1295" s="436"/>
      <c r="B1295" s="386"/>
      <c r="C1295" s="410" t="s">
        <v>9</v>
      </c>
      <c r="D1295" s="193">
        <v>1902556.06</v>
      </c>
      <c r="E1295" s="134"/>
      <c r="F1295" s="131"/>
      <c r="G1295" s="180"/>
      <c r="H1295" s="140"/>
      <c r="I1295" s="139">
        <v>43068</v>
      </c>
      <c r="J1295" s="114">
        <v>1902556.06</v>
      </c>
      <c r="K1295" s="2"/>
      <c r="L1295" s="2"/>
    </row>
    <row r="1296" spans="1:12" s="4" customFormat="1" ht="18" customHeight="1" x14ac:dyDescent="0.25">
      <c r="A1296" s="437"/>
      <c r="B1296" s="395"/>
      <c r="C1296" s="410" t="s">
        <v>10</v>
      </c>
      <c r="D1296" s="178">
        <v>560938.9</v>
      </c>
      <c r="E1296" s="135"/>
      <c r="F1296" s="132"/>
      <c r="G1296" s="182"/>
      <c r="H1296" s="141"/>
      <c r="I1296" s="141"/>
      <c r="J1296" s="57">
        <v>560938.9</v>
      </c>
      <c r="K1296" s="1"/>
      <c r="L1296" s="1"/>
    </row>
    <row r="1297" spans="1:12" s="4" customFormat="1" ht="17.25" thickBot="1" x14ac:dyDescent="0.3">
      <c r="A1297" s="143" t="s">
        <v>27</v>
      </c>
      <c r="B1297" s="143"/>
      <c r="C1297" s="60"/>
      <c r="D1297" s="55">
        <f>SUM(D1293:D1296)</f>
        <v>5780082.4299999997</v>
      </c>
      <c r="E1297" s="48"/>
      <c r="F1297" s="46"/>
      <c r="G1297" s="55">
        <f>SUM(G1293:G1296)</f>
        <v>6910875.5800000001</v>
      </c>
      <c r="H1297" s="58"/>
      <c r="I1297" s="34"/>
      <c r="J1297" s="55">
        <f>SUM(J1293:J1296)</f>
        <v>5780082.4299999997</v>
      </c>
      <c r="K1297" s="1"/>
      <c r="L1297" s="1"/>
    </row>
    <row r="1298" spans="1:12" s="3" customFormat="1" ht="45.75" customHeight="1" x14ac:dyDescent="0.25">
      <c r="A1298" s="109">
        <v>106</v>
      </c>
      <c r="B1298" s="374" t="s">
        <v>334</v>
      </c>
      <c r="C1298" s="410" t="s">
        <v>23</v>
      </c>
      <c r="D1298" s="193">
        <v>6200843.3600000003</v>
      </c>
      <c r="E1298" s="120" t="s">
        <v>473</v>
      </c>
      <c r="F1298" s="114" t="s">
        <v>379</v>
      </c>
      <c r="G1298" s="193">
        <v>5992804.3645834662</v>
      </c>
      <c r="H1298" s="117">
        <v>42980</v>
      </c>
      <c r="I1298" s="117">
        <v>43012</v>
      </c>
      <c r="J1298" s="114">
        <v>6200843.3600000003</v>
      </c>
      <c r="K1298" s="2"/>
      <c r="L1298" s="2"/>
    </row>
    <row r="1299" spans="1:12" s="4" customFormat="1" ht="17.25" thickBot="1" x14ac:dyDescent="0.3">
      <c r="A1299" s="143" t="s">
        <v>27</v>
      </c>
      <c r="B1299" s="143"/>
      <c r="C1299" s="60"/>
      <c r="D1299" s="55">
        <f>SUM(D1298:D1298)</f>
        <v>6200843.3600000003</v>
      </c>
      <c r="E1299" s="48"/>
      <c r="F1299" s="46"/>
      <c r="G1299" s="55">
        <f>SUM(G1298:G1298)</f>
        <v>5992804.3645834662</v>
      </c>
      <c r="H1299" s="58"/>
      <c r="I1299" s="34"/>
      <c r="J1299" s="55">
        <f>SUM(J1298:J1298)</f>
        <v>6200843.3600000003</v>
      </c>
      <c r="K1299" s="1"/>
      <c r="L1299" s="1"/>
    </row>
    <row r="1300" spans="1:12" s="3" customFormat="1" ht="16.5" x14ac:dyDescent="0.25">
      <c r="A1300" s="442">
        <v>107</v>
      </c>
      <c r="B1300" s="393" t="s">
        <v>335</v>
      </c>
      <c r="C1300" s="377" t="s">
        <v>12</v>
      </c>
      <c r="D1300" s="171">
        <v>2484199.52</v>
      </c>
      <c r="E1300" s="390" t="s">
        <v>473</v>
      </c>
      <c r="F1300" s="233" t="s">
        <v>379</v>
      </c>
      <c r="G1300" s="190">
        <v>24768036.273601886</v>
      </c>
      <c r="H1300" s="174">
        <v>42999</v>
      </c>
      <c r="I1300" s="187">
        <v>42947</v>
      </c>
      <c r="J1300" s="175">
        <v>2484199.52</v>
      </c>
      <c r="K1300" s="2"/>
      <c r="L1300" s="2"/>
    </row>
    <row r="1301" spans="1:12" s="3" customFormat="1" ht="16.5" x14ac:dyDescent="0.25">
      <c r="A1301" s="437"/>
      <c r="B1301" s="395"/>
      <c r="C1301" s="410" t="s">
        <v>8</v>
      </c>
      <c r="D1301" s="178">
        <v>6335103.1100000003</v>
      </c>
      <c r="E1301" s="134"/>
      <c r="F1301" s="131"/>
      <c r="G1301" s="180"/>
      <c r="H1301" s="140"/>
      <c r="I1301" s="59">
        <v>42969</v>
      </c>
      <c r="J1301" s="57">
        <v>6335103.1100000003</v>
      </c>
      <c r="K1301" s="2"/>
      <c r="L1301" s="2"/>
    </row>
    <row r="1302" spans="1:12" s="3" customFormat="1" ht="16.5" customHeight="1" x14ac:dyDescent="0.25">
      <c r="A1302" s="437"/>
      <c r="B1302" s="395"/>
      <c r="C1302" s="410" t="s">
        <v>9</v>
      </c>
      <c r="D1302" s="178">
        <v>4955317.2300000004</v>
      </c>
      <c r="E1302" s="134"/>
      <c r="F1302" s="131"/>
      <c r="G1302" s="180"/>
      <c r="H1302" s="140"/>
      <c r="I1302" s="139">
        <v>42947</v>
      </c>
      <c r="J1302" s="57">
        <v>4955317.2300000004</v>
      </c>
      <c r="K1302" s="2"/>
      <c r="L1302" s="2"/>
    </row>
    <row r="1303" spans="1:12" s="3" customFormat="1" ht="16.5" x14ac:dyDescent="0.25">
      <c r="A1303" s="437"/>
      <c r="B1303" s="395"/>
      <c r="C1303" s="410" t="s">
        <v>10</v>
      </c>
      <c r="D1303" s="178">
        <v>1323721.43</v>
      </c>
      <c r="E1303" s="134"/>
      <c r="F1303" s="131"/>
      <c r="G1303" s="180"/>
      <c r="H1303" s="140"/>
      <c r="I1303" s="141"/>
      <c r="J1303" s="57">
        <v>1323721.43</v>
      </c>
      <c r="K1303" s="2"/>
      <c r="L1303" s="2"/>
    </row>
    <row r="1304" spans="1:12" s="4" customFormat="1" ht="16.5" customHeight="1" x14ac:dyDescent="0.25">
      <c r="A1304" s="437"/>
      <c r="B1304" s="395"/>
      <c r="C1304" s="235" t="s">
        <v>24</v>
      </c>
      <c r="D1304" s="178">
        <v>8822194.4800000004</v>
      </c>
      <c r="E1304" s="135"/>
      <c r="F1304" s="132"/>
      <c r="G1304" s="182"/>
      <c r="H1304" s="141"/>
      <c r="I1304" s="59">
        <v>43012</v>
      </c>
      <c r="J1304" s="57">
        <v>8822194.4800000004</v>
      </c>
      <c r="K1304" s="1"/>
      <c r="L1304" s="1"/>
    </row>
    <row r="1305" spans="1:12" s="4" customFormat="1" ht="17.25" thickBot="1" x14ac:dyDescent="0.3">
      <c r="A1305" s="143" t="s">
        <v>27</v>
      </c>
      <c r="B1305" s="143"/>
      <c r="C1305" s="60"/>
      <c r="D1305" s="55">
        <f>SUM(D1300:D1304)</f>
        <v>23920535.770000003</v>
      </c>
      <c r="E1305" s="48"/>
      <c r="F1305" s="46"/>
      <c r="G1305" s="55">
        <f>SUM(G1300:G1304)</f>
        <v>24768036.273601886</v>
      </c>
      <c r="H1305" s="58"/>
      <c r="I1305" s="34"/>
      <c r="J1305" s="55">
        <f>SUM(J1300:J1304)</f>
        <v>23920535.770000003</v>
      </c>
      <c r="K1305" s="1"/>
      <c r="L1305" s="1"/>
    </row>
    <row r="1306" spans="1:12" s="4" customFormat="1" ht="18" customHeight="1" x14ac:dyDescent="0.25">
      <c r="A1306" s="198">
        <v>108</v>
      </c>
      <c r="B1306" s="198" t="s">
        <v>336</v>
      </c>
      <c r="C1306" s="377" t="s">
        <v>12</v>
      </c>
      <c r="D1306" s="171">
        <v>1775442.31</v>
      </c>
      <c r="E1306" s="390" t="s">
        <v>473</v>
      </c>
      <c r="F1306" s="233" t="s">
        <v>379</v>
      </c>
      <c r="G1306" s="190">
        <v>4251614.6020625979</v>
      </c>
      <c r="H1306" s="174">
        <v>42959</v>
      </c>
      <c r="I1306" s="187">
        <v>42965</v>
      </c>
      <c r="J1306" s="171">
        <v>1775442.31</v>
      </c>
      <c r="K1306" s="1"/>
      <c r="L1306" s="1"/>
    </row>
    <row r="1307" spans="1:12" s="4" customFormat="1" ht="18.75" customHeight="1" x14ac:dyDescent="0.25">
      <c r="A1307" s="323"/>
      <c r="B1307" s="323"/>
      <c r="C1307" s="410" t="s">
        <v>9</v>
      </c>
      <c r="D1307" s="193">
        <v>1157704.8700000001</v>
      </c>
      <c r="E1307" s="134"/>
      <c r="F1307" s="131"/>
      <c r="G1307" s="180"/>
      <c r="H1307" s="140"/>
      <c r="I1307" s="139">
        <v>42947</v>
      </c>
      <c r="J1307" s="193">
        <v>1157704.8700000001</v>
      </c>
      <c r="K1307" s="1"/>
      <c r="L1307" s="1"/>
    </row>
    <row r="1308" spans="1:12" s="4" customFormat="1" ht="18.75" customHeight="1" x14ac:dyDescent="0.25">
      <c r="A1308" s="200"/>
      <c r="B1308" s="200"/>
      <c r="C1308" s="410" t="s">
        <v>10</v>
      </c>
      <c r="D1308" s="193">
        <v>1220150.55</v>
      </c>
      <c r="E1308" s="135"/>
      <c r="F1308" s="132"/>
      <c r="G1308" s="182"/>
      <c r="H1308" s="141"/>
      <c r="I1308" s="141"/>
      <c r="J1308" s="193">
        <v>1220150.55</v>
      </c>
      <c r="K1308" s="1"/>
      <c r="L1308" s="1"/>
    </row>
    <row r="1309" spans="1:12" s="4" customFormat="1" ht="17.25" thickBot="1" x14ac:dyDescent="0.3">
      <c r="A1309" s="143" t="s">
        <v>27</v>
      </c>
      <c r="B1309" s="143"/>
      <c r="C1309" s="60"/>
      <c r="D1309" s="55">
        <f>SUM(D1306:D1308)</f>
        <v>4153297.7300000004</v>
      </c>
      <c r="E1309" s="48"/>
      <c r="F1309" s="46"/>
      <c r="G1309" s="55">
        <f>SUM(G1306:G1306)</f>
        <v>4251614.6020625979</v>
      </c>
      <c r="H1309" s="58"/>
      <c r="I1309" s="34"/>
      <c r="J1309" s="55">
        <f>SUM(J1306:J1308)</f>
        <v>4153297.7300000004</v>
      </c>
      <c r="K1309" s="1"/>
      <c r="L1309" s="1"/>
    </row>
    <row r="1310" spans="1:12" s="3" customFormat="1" ht="16.5" x14ac:dyDescent="0.25">
      <c r="A1310" s="442">
        <v>109</v>
      </c>
      <c r="B1310" s="393" t="s">
        <v>337</v>
      </c>
      <c r="C1310" s="377" t="s">
        <v>12</v>
      </c>
      <c r="D1310" s="171">
        <v>2271321.8199999998</v>
      </c>
      <c r="E1310" s="390" t="s">
        <v>458</v>
      </c>
      <c r="F1310" s="233" t="s">
        <v>389</v>
      </c>
      <c r="G1310" s="190">
        <v>16692072.95764206</v>
      </c>
      <c r="H1310" s="174">
        <v>43019</v>
      </c>
      <c r="I1310" s="187">
        <v>42997</v>
      </c>
      <c r="J1310" s="175">
        <v>2271321.8199999998</v>
      </c>
      <c r="K1310" s="2"/>
      <c r="L1310" s="2"/>
    </row>
    <row r="1311" spans="1:12" s="4" customFormat="1" ht="19.5" customHeight="1" x14ac:dyDescent="0.25">
      <c r="A1311" s="437"/>
      <c r="B1311" s="395"/>
      <c r="C1311" s="235" t="s">
        <v>24</v>
      </c>
      <c r="D1311" s="178">
        <v>14277980</v>
      </c>
      <c r="E1311" s="135"/>
      <c r="F1311" s="132"/>
      <c r="G1311" s="182"/>
      <c r="H1311" s="141"/>
      <c r="I1311" s="59">
        <v>43094</v>
      </c>
      <c r="J1311" s="57">
        <v>15165024.880000001</v>
      </c>
      <c r="K1311" s="1"/>
      <c r="L1311" s="1"/>
    </row>
    <row r="1312" spans="1:12" s="4" customFormat="1" ht="17.25" thickBot="1" x14ac:dyDescent="0.3">
      <c r="A1312" s="143" t="s">
        <v>27</v>
      </c>
      <c r="B1312" s="143"/>
      <c r="C1312" s="60"/>
      <c r="D1312" s="55">
        <f>SUM(D1310:D1311)</f>
        <v>16549301.82</v>
      </c>
      <c r="E1312" s="48"/>
      <c r="F1312" s="46"/>
      <c r="G1312" s="55">
        <f>SUM(G1310:G1311)</f>
        <v>16692072.95764206</v>
      </c>
      <c r="H1312" s="58"/>
      <c r="I1312" s="34"/>
      <c r="J1312" s="55">
        <f>SUM(J1310:J1311)</f>
        <v>17436346.699999999</v>
      </c>
      <c r="K1312" s="1"/>
      <c r="L1312" s="1"/>
    </row>
    <row r="1313" spans="1:12" s="3" customFormat="1" ht="33" x14ac:dyDescent="0.25">
      <c r="A1313" s="443">
        <v>110</v>
      </c>
      <c r="B1313" s="376" t="s">
        <v>338</v>
      </c>
      <c r="C1313" s="377" t="s">
        <v>24</v>
      </c>
      <c r="D1313" s="171">
        <v>18601010</v>
      </c>
      <c r="E1313" s="378" t="s">
        <v>458</v>
      </c>
      <c r="F1313" s="175" t="s">
        <v>389</v>
      </c>
      <c r="G1313" s="352">
        <v>18623254.062584169</v>
      </c>
      <c r="H1313" s="187">
        <v>43019</v>
      </c>
      <c r="I1313" s="187">
        <v>43094</v>
      </c>
      <c r="J1313" s="175">
        <v>17132173.379999999</v>
      </c>
      <c r="K1313" s="2"/>
      <c r="L1313" s="2"/>
    </row>
    <row r="1314" spans="1:12" s="4" customFormat="1" ht="17.25" thickBot="1" x14ac:dyDescent="0.3">
      <c r="A1314" s="143" t="s">
        <v>27</v>
      </c>
      <c r="B1314" s="143"/>
      <c r="C1314" s="60"/>
      <c r="D1314" s="55">
        <f>SUM(D1313:D1313)</f>
        <v>18601010</v>
      </c>
      <c r="E1314" s="48"/>
      <c r="F1314" s="46"/>
      <c r="G1314" s="55">
        <f>SUM(G1313:G1313)</f>
        <v>18623254.062584169</v>
      </c>
      <c r="H1314" s="58"/>
      <c r="I1314" s="34"/>
      <c r="J1314" s="55">
        <f>SUM(J1313:J1313)</f>
        <v>17132173.379999999</v>
      </c>
      <c r="K1314" s="1"/>
      <c r="L1314" s="1"/>
    </row>
    <row r="1315" spans="1:12" s="3" customFormat="1" ht="54.75" customHeight="1" x14ac:dyDescent="0.25">
      <c r="A1315" s="442">
        <v>111</v>
      </c>
      <c r="B1315" s="170" t="s">
        <v>339</v>
      </c>
      <c r="C1315" s="377" t="s">
        <v>23</v>
      </c>
      <c r="D1315" s="171">
        <v>11022049.6</v>
      </c>
      <c r="E1315" s="378" t="s">
        <v>575</v>
      </c>
      <c r="F1315" s="175" t="s">
        <v>359</v>
      </c>
      <c r="G1315" s="171">
        <v>10638107.32</v>
      </c>
      <c r="H1315" s="187" t="s">
        <v>574</v>
      </c>
      <c r="I1315" s="187">
        <v>43073</v>
      </c>
      <c r="J1315" s="175">
        <v>10948215.82</v>
      </c>
      <c r="K1315" s="2"/>
      <c r="L1315" s="2"/>
    </row>
    <row r="1316" spans="1:12" s="4" customFormat="1" ht="19.5" customHeight="1" x14ac:dyDescent="0.25">
      <c r="A1316" s="437"/>
      <c r="B1316" s="177"/>
      <c r="C1316" s="235" t="s">
        <v>11</v>
      </c>
      <c r="D1316" s="178"/>
      <c r="E1316" s="75"/>
      <c r="F1316" s="57"/>
      <c r="G1316" s="178"/>
      <c r="H1316" s="59"/>
      <c r="I1316" s="59"/>
      <c r="J1316" s="57"/>
      <c r="K1316" s="1"/>
      <c r="L1316" s="1"/>
    </row>
    <row r="1317" spans="1:12" s="4" customFormat="1" ht="17.25" thickBot="1" x14ac:dyDescent="0.3">
      <c r="A1317" s="143" t="s">
        <v>27</v>
      </c>
      <c r="B1317" s="143"/>
      <c r="C1317" s="60"/>
      <c r="D1317" s="55">
        <f>SUM(D1315:D1316)</f>
        <v>11022049.6</v>
      </c>
      <c r="E1317" s="48"/>
      <c r="F1317" s="46"/>
      <c r="G1317" s="55">
        <f>SUM(G1315:G1316)</f>
        <v>10638107.32</v>
      </c>
      <c r="H1317" s="58"/>
      <c r="I1317" s="34"/>
      <c r="J1317" s="55">
        <f>SUM(J1315:J1316)</f>
        <v>10948215.82</v>
      </c>
      <c r="K1317" s="1"/>
      <c r="L1317" s="1"/>
    </row>
    <row r="1318" spans="1:12" s="3" customFormat="1" ht="20.25" customHeight="1" x14ac:dyDescent="0.25">
      <c r="A1318" s="442">
        <v>112</v>
      </c>
      <c r="B1318" s="393" t="s">
        <v>340</v>
      </c>
      <c r="C1318" s="377" t="s">
        <v>8</v>
      </c>
      <c r="D1318" s="171">
        <v>4267062.9000000004</v>
      </c>
      <c r="E1318" s="390" t="s">
        <v>459</v>
      </c>
      <c r="F1318" s="233" t="s">
        <v>358</v>
      </c>
      <c r="G1318" s="190">
        <v>9051333.6180060357</v>
      </c>
      <c r="H1318" s="174">
        <v>42992</v>
      </c>
      <c r="I1318" s="174">
        <v>43019</v>
      </c>
      <c r="J1318" s="175">
        <v>4267062.9000000004</v>
      </c>
      <c r="K1318" s="2"/>
      <c r="L1318" s="2"/>
    </row>
    <row r="1319" spans="1:12" s="4" customFormat="1" ht="19.5" customHeight="1" x14ac:dyDescent="0.25">
      <c r="A1319" s="437"/>
      <c r="B1319" s="395"/>
      <c r="C1319" s="410" t="s">
        <v>9</v>
      </c>
      <c r="D1319" s="178">
        <v>3829520.08</v>
      </c>
      <c r="E1319" s="134"/>
      <c r="F1319" s="131"/>
      <c r="G1319" s="180"/>
      <c r="H1319" s="140"/>
      <c r="I1319" s="140"/>
      <c r="J1319" s="57">
        <v>3829520.08</v>
      </c>
      <c r="K1319" s="1"/>
      <c r="L1319" s="1"/>
    </row>
    <row r="1320" spans="1:12" s="4" customFormat="1" ht="16.5" outlineLevel="1" x14ac:dyDescent="0.25">
      <c r="A1320" s="437"/>
      <c r="B1320" s="395"/>
      <c r="C1320" s="410" t="s">
        <v>10</v>
      </c>
      <c r="D1320" s="178">
        <v>893022.82</v>
      </c>
      <c r="E1320" s="135"/>
      <c r="F1320" s="132"/>
      <c r="G1320" s="182"/>
      <c r="H1320" s="141"/>
      <c r="I1320" s="141"/>
      <c r="J1320" s="57">
        <v>893022.82</v>
      </c>
      <c r="K1320" s="1"/>
      <c r="L1320" s="1"/>
    </row>
    <row r="1321" spans="1:12" s="4" customFormat="1" ht="17.25" thickBot="1" x14ac:dyDescent="0.3">
      <c r="A1321" s="143" t="s">
        <v>27</v>
      </c>
      <c r="B1321" s="143"/>
      <c r="C1321" s="60"/>
      <c r="D1321" s="55">
        <f>SUM(D1318:D1320)</f>
        <v>8989605.8000000007</v>
      </c>
      <c r="E1321" s="48"/>
      <c r="F1321" s="46"/>
      <c r="G1321" s="55">
        <f>SUM(G1318)</f>
        <v>9051333.6180060357</v>
      </c>
      <c r="H1321" s="58"/>
      <c r="I1321" s="34"/>
      <c r="J1321" s="55">
        <f>SUM(J1318:J1320)</f>
        <v>8989605.8000000007</v>
      </c>
      <c r="K1321" s="1"/>
      <c r="L1321" s="1"/>
    </row>
    <row r="1322" spans="1:12" s="3" customFormat="1" ht="18" customHeight="1" x14ac:dyDescent="0.25">
      <c r="A1322" s="436">
        <v>113</v>
      </c>
      <c r="B1322" s="386" t="s">
        <v>341</v>
      </c>
      <c r="C1322" s="410" t="s">
        <v>8</v>
      </c>
      <c r="D1322" s="193">
        <v>4034486.08</v>
      </c>
      <c r="E1322" s="390" t="s">
        <v>459</v>
      </c>
      <c r="F1322" s="233" t="s">
        <v>358</v>
      </c>
      <c r="G1322" s="190">
        <v>9070407.4827066809</v>
      </c>
      <c r="H1322" s="174">
        <v>42992</v>
      </c>
      <c r="I1322" s="174">
        <v>43019</v>
      </c>
      <c r="J1322" s="114">
        <v>4034486.08</v>
      </c>
      <c r="K1322" s="2"/>
      <c r="L1322" s="2"/>
    </row>
    <row r="1323" spans="1:12" s="4" customFormat="1" ht="14.25" customHeight="1" x14ac:dyDescent="0.25">
      <c r="A1323" s="437"/>
      <c r="B1323" s="395"/>
      <c r="C1323" s="410" t="s">
        <v>9</v>
      </c>
      <c r="D1323" s="178">
        <v>3760891.28</v>
      </c>
      <c r="E1323" s="134"/>
      <c r="F1323" s="131"/>
      <c r="G1323" s="180"/>
      <c r="H1323" s="140"/>
      <c r="I1323" s="140"/>
      <c r="J1323" s="57">
        <v>3760891.28</v>
      </c>
      <c r="K1323" s="1"/>
      <c r="L1323" s="1"/>
    </row>
    <row r="1324" spans="1:12" s="4" customFormat="1" ht="16.5" outlineLevel="1" x14ac:dyDescent="0.25">
      <c r="A1324" s="437"/>
      <c r="B1324" s="395"/>
      <c r="C1324" s="410" t="s">
        <v>10</v>
      </c>
      <c r="D1324" s="178">
        <v>864154.12</v>
      </c>
      <c r="E1324" s="135"/>
      <c r="F1324" s="132"/>
      <c r="G1324" s="182"/>
      <c r="H1324" s="141"/>
      <c r="I1324" s="141"/>
      <c r="J1324" s="57">
        <v>864154.12</v>
      </c>
      <c r="K1324" s="1"/>
      <c r="L1324" s="1"/>
    </row>
    <row r="1325" spans="1:12" s="4" customFormat="1" ht="17.25" thickBot="1" x14ac:dyDescent="0.3">
      <c r="A1325" s="143" t="s">
        <v>27</v>
      </c>
      <c r="B1325" s="143"/>
      <c r="C1325" s="60"/>
      <c r="D1325" s="55">
        <f>SUM(D1322:D1324)</f>
        <v>8659531.4799999986</v>
      </c>
      <c r="E1325" s="48"/>
      <c r="F1325" s="46"/>
      <c r="G1325" s="55">
        <f>SUM(G1322)</f>
        <v>9070407.4827066809</v>
      </c>
      <c r="H1325" s="58"/>
      <c r="I1325" s="34"/>
      <c r="J1325" s="55">
        <f>SUM(J1322:J1324)</f>
        <v>8659531.4799999986</v>
      </c>
      <c r="K1325" s="1"/>
      <c r="L1325" s="1"/>
    </row>
    <row r="1326" spans="1:12" s="3" customFormat="1" ht="16.5" customHeight="1" x14ac:dyDescent="0.25">
      <c r="A1326" s="442">
        <v>114</v>
      </c>
      <c r="B1326" s="393" t="s">
        <v>342</v>
      </c>
      <c r="C1326" s="377" t="s">
        <v>8</v>
      </c>
      <c r="D1326" s="171">
        <v>4252387.24</v>
      </c>
      <c r="E1326" s="390" t="s">
        <v>459</v>
      </c>
      <c r="F1326" s="233" t="s">
        <v>358</v>
      </c>
      <c r="G1326" s="190">
        <v>8971058.352398932</v>
      </c>
      <c r="H1326" s="174">
        <v>42992</v>
      </c>
      <c r="I1326" s="174">
        <v>43019</v>
      </c>
      <c r="J1326" s="175">
        <v>4252387.24</v>
      </c>
      <c r="K1326" s="2"/>
      <c r="L1326" s="2"/>
    </row>
    <row r="1327" spans="1:12" s="3" customFormat="1" ht="16.5" x14ac:dyDescent="0.25">
      <c r="A1327" s="436"/>
      <c r="B1327" s="386"/>
      <c r="C1327" s="410" t="s">
        <v>9</v>
      </c>
      <c r="D1327" s="193">
        <v>3530438.46</v>
      </c>
      <c r="E1327" s="134"/>
      <c r="F1327" s="131"/>
      <c r="G1327" s="180"/>
      <c r="H1327" s="140"/>
      <c r="I1327" s="140"/>
      <c r="J1327" s="114">
        <v>3530438.46</v>
      </c>
      <c r="K1327" s="2"/>
      <c r="L1327" s="2"/>
    </row>
    <row r="1328" spans="1:12" s="4" customFormat="1" ht="16.5" customHeight="1" x14ac:dyDescent="0.25">
      <c r="A1328" s="437"/>
      <c r="B1328" s="395"/>
      <c r="C1328" s="410" t="s">
        <v>10</v>
      </c>
      <c r="D1328" s="178">
        <v>631288.19999999995</v>
      </c>
      <c r="E1328" s="135"/>
      <c r="F1328" s="132"/>
      <c r="G1328" s="182"/>
      <c r="H1328" s="141"/>
      <c r="I1328" s="141"/>
      <c r="J1328" s="57">
        <v>631288.19999999995</v>
      </c>
      <c r="K1328" s="1"/>
      <c r="L1328" s="1"/>
    </row>
    <row r="1329" spans="1:15" s="4" customFormat="1" ht="17.25" thickBot="1" x14ac:dyDescent="0.3">
      <c r="A1329" s="143" t="s">
        <v>27</v>
      </c>
      <c r="B1329" s="143"/>
      <c r="C1329" s="60"/>
      <c r="D1329" s="55">
        <f>SUM(D1326:D1328)</f>
        <v>8414113.9000000004</v>
      </c>
      <c r="E1329" s="48"/>
      <c r="F1329" s="46"/>
      <c r="G1329" s="55">
        <f>SUM(G1326:G1328)</f>
        <v>8971058.352398932</v>
      </c>
      <c r="H1329" s="58"/>
      <c r="I1329" s="34"/>
      <c r="J1329" s="55">
        <f>SUM(J1326:J1328)</f>
        <v>8414113.9000000004</v>
      </c>
      <c r="K1329" s="1"/>
      <c r="L1329" s="1"/>
    </row>
    <row r="1330" spans="1:15" s="3" customFormat="1" ht="51" customHeight="1" x14ac:dyDescent="0.25">
      <c r="A1330" s="449">
        <v>115</v>
      </c>
      <c r="B1330" s="234" t="s">
        <v>343</v>
      </c>
      <c r="C1330" s="377" t="s">
        <v>23</v>
      </c>
      <c r="D1330" s="171">
        <v>11459400</v>
      </c>
      <c r="E1330" s="378" t="s">
        <v>569</v>
      </c>
      <c r="F1330" s="175" t="s">
        <v>394</v>
      </c>
      <c r="G1330" s="171">
        <v>11459395.49</v>
      </c>
      <c r="H1330" s="187" t="s">
        <v>571</v>
      </c>
      <c r="I1330" s="187">
        <v>43081</v>
      </c>
      <c r="J1330" s="175">
        <v>10646997.220000001</v>
      </c>
      <c r="K1330" s="2"/>
      <c r="L1330" s="2"/>
    </row>
    <row r="1331" spans="1:15" s="4" customFormat="1" ht="40.5" customHeight="1" x14ac:dyDescent="0.25">
      <c r="A1331" s="450"/>
      <c r="B1331" s="207"/>
      <c r="C1331" s="235" t="s">
        <v>11</v>
      </c>
      <c r="D1331" s="178">
        <v>112038.64</v>
      </c>
      <c r="E1331" s="75" t="s">
        <v>516</v>
      </c>
      <c r="F1331" s="57" t="s">
        <v>513</v>
      </c>
      <c r="G1331" s="178">
        <v>112038.64</v>
      </c>
      <c r="H1331" s="59">
        <v>42953</v>
      </c>
      <c r="I1331" s="59">
        <v>42969</v>
      </c>
      <c r="J1331" s="57">
        <v>112038.64</v>
      </c>
      <c r="K1331" s="1"/>
      <c r="L1331" s="1"/>
    </row>
    <row r="1332" spans="1:15" s="4" customFormat="1" ht="17.25" thickBot="1" x14ac:dyDescent="0.3">
      <c r="A1332" s="143" t="s">
        <v>27</v>
      </c>
      <c r="B1332" s="143"/>
      <c r="C1332" s="60"/>
      <c r="D1332" s="55">
        <f>SUM(D1330:D1331)</f>
        <v>11571438.640000001</v>
      </c>
      <c r="E1332" s="48"/>
      <c r="F1332" s="46"/>
      <c r="G1332" s="55">
        <f>SUM(G1330:G1331)</f>
        <v>11571434.130000001</v>
      </c>
      <c r="H1332" s="58"/>
      <c r="I1332" s="34"/>
      <c r="J1332" s="55">
        <f t="shared" ref="J1332" si="23">SUM(J1330:J1331)</f>
        <v>10759035.860000001</v>
      </c>
      <c r="K1332" s="1"/>
      <c r="L1332" s="1"/>
    </row>
    <row r="1333" spans="1:15" s="3" customFormat="1" ht="33" x14ac:dyDescent="0.25">
      <c r="A1333" s="443">
        <v>116</v>
      </c>
      <c r="B1333" s="376" t="s">
        <v>344</v>
      </c>
      <c r="C1333" s="377" t="s">
        <v>12</v>
      </c>
      <c r="D1333" s="171">
        <v>1588887.7</v>
      </c>
      <c r="E1333" s="378" t="s">
        <v>459</v>
      </c>
      <c r="F1333" s="175" t="s">
        <v>358</v>
      </c>
      <c r="G1333" s="352">
        <v>1456329.52084924</v>
      </c>
      <c r="H1333" s="187">
        <v>42992</v>
      </c>
      <c r="I1333" s="187">
        <v>42977</v>
      </c>
      <c r="J1333" s="175">
        <v>1588887.7</v>
      </c>
      <c r="K1333" s="2"/>
      <c r="L1333" s="2"/>
    </row>
    <row r="1334" spans="1:15" s="4" customFormat="1" ht="17.25" thickBot="1" x14ac:dyDescent="0.3">
      <c r="A1334" s="143" t="s">
        <v>27</v>
      </c>
      <c r="B1334" s="143"/>
      <c r="C1334" s="60"/>
      <c r="D1334" s="55">
        <f>SUM(D1333:D1333)</f>
        <v>1588887.7</v>
      </c>
      <c r="E1334" s="48"/>
      <c r="F1334" s="46"/>
      <c r="G1334" s="55">
        <f>SUM(G1333:G1333)</f>
        <v>1456329.52084924</v>
      </c>
      <c r="H1334" s="58"/>
      <c r="I1334" s="34"/>
      <c r="J1334" s="55">
        <f>SUM(J1333:J1333)</f>
        <v>1588887.7</v>
      </c>
      <c r="K1334" s="1"/>
      <c r="L1334" s="1"/>
    </row>
    <row r="1335" spans="1:15" s="3" customFormat="1" ht="39" customHeight="1" x14ac:dyDescent="0.25">
      <c r="A1335" s="442">
        <v>117</v>
      </c>
      <c r="B1335" s="393" t="s">
        <v>345</v>
      </c>
      <c r="C1335" s="377" t="s">
        <v>23</v>
      </c>
      <c r="D1335" s="171">
        <v>5505877.6399999997</v>
      </c>
      <c r="E1335" s="445" t="s">
        <v>529</v>
      </c>
      <c r="F1335" s="175" t="s">
        <v>389</v>
      </c>
      <c r="G1335" s="171">
        <v>5009397.04</v>
      </c>
      <c r="H1335" s="187">
        <v>43028</v>
      </c>
      <c r="I1335" s="187">
        <v>43046</v>
      </c>
      <c r="J1335" s="175">
        <v>5505877.6399999997</v>
      </c>
      <c r="K1335" s="2"/>
      <c r="L1335" s="2"/>
    </row>
    <row r="1336" spans="1:15" s="4" customFormat="1" ht="18" customHeight="1" x14ac:dyDescent="0.25">
      <c r="A1336" s="437"/>
      <c r="B1336" s="395"/>
      <c r="C1336" s="235" t="s">
        <v>11</v>
      </c>
      <c r="D1336" s="178"/>
      <c r="E1336" s="387"/>
      <c r="F1336" s="57"/>
      <c r="G1336" s="178"/>
      <c r="H1336" s="59"/>
      <c r="I1336" s="59"/>
      <c r="J1336" s="57"/>
      <c r="K1336" s="1"/>
      <c r="L1336" s="1"/>
      <c r="O1336" s="4" t="s">
        <v>509</v>
      </c>
    </row>
    <row r="1337" spans="1:15" s="4" customFormat="1" ht="17.25" thickBot="1" x14ac:dyDescent="0.3">
      <c r="A1337" s="143" t="s">
        <v>27</v>
      </c>
      <c r="B1337" s="143"/>
      <c r="C1337" s="60"/>
      <c r="D1337" s="55">
        <f>SUM(D1335:D1336)</f>
        <v>5505877.6399999997</v>
      </c>
      <c r="E1337" s="48"/>
      <c r="F1337" s="46"/>
      <c r="G1337" s="55">
        <f>SUM(G1335:G1336)</f>
        <v>5009397.04</v>
      </c>
      <c r="H1337" s="58"/>
      <c r="I1337" s="34"/>
      <c r="J1337" s="55">
        <f>SUM(J1335:J1336)</f>
        <v>5505877.6399999997</v>
      </c>
      <c r="K1337" s="1"/>
      <c r="L1337" s="1"/>
    </row>
    <row r="1338" spans="1:15" s="3" customFormat="1" ht="33" customHeight="1" x14ac:dyDescent="0.25">
      <c r="A1338" s="442">
        <v>118</v>
      </c>
      <c r="B1338" s="393" t="s">
        <v>346</v>
      </c>
      <c r="C1338" s="377" t="s">
        <v>8</v>
      </c>
      <c r="D1338" s="171">
        <v>4841397.22</v>
      </c>
      <c r="E1338" s="390" t="s">
        <v>459</v>
      </c>
      <c r="F1338" s="233" t="s">
        <v>358</v>
      </c>
      <c r="G1338" s="190">
        <v>9899920.9191347267</v>
      </c>
      <c r="H1338" s="174">
        <v>42992</v>
      </c>
      <c r="I1338" s="187">
        <v>43025</v>
      </c>
      <c r="J1338" s="175">
        <v>4841397.22</v>
      </c>
      <c r="K1338" s="2"/>
      <c r="L1338" s="2"/>
    </row>
    <row r="1339" spans="1:15" s="3" customFormat="1" ht="18" customHeight="1" x14ac:dyDescent="0.25">
      <c r="A1339" s="437"/>
      <c r="B1339" s="395"/>
      <c r="C1339" s="235" t="s">
        <v>9</v>
      </c>
      <c r="D1339" s="178">
        <v>4220147.28</v>
      </c>
      <c r="E1339" s="134"/>
      <c r="F1339" s="131"/>
      <c r="G1339" s="180"/>
      <c r="H1339" s="140"/>
      <c r="I1339" s="59">
        <v>43042</v>
      </c>
      <c r="J1339" s="57">
        <v>4220147.28</v>
      </c>
      <c r="K1339" s="2"/>
      <c r="L1339" s="2"/>
    </row>
    <row r="1340" spans="1:15" s="4" customFormat="1" ht="18" customHeight="1" x14ac:dyDescent="0.25">
      <c r="A1340" s="437"/>
      <c r="B1340" s="395"/>
      <c r="C1340" s="235" t="s">
        <v>10</v>
      </c>
      <c r="D1340" s="178">
        <v>1047940.3</v>
      </c>
      <c r="E1340" s="135"/>
      <c r="F1340" s="132"/>
      <c r="G1340" s="182"/>
      <c r="H1340" s="141"/>
      <c r="I1340" s="59">
        <v>43042</v>
      </c>
      <c r="J1340" s="57">
        <v>1047940.3</v>
      </c>
      <c r="K1340" s="1"/>
      <c r="L1340" s="1"/>
    </row>
    <row r="1341" spans="1:15" s="4" customFormat="1" ht="17.25" thickBot="1" x14ac:dyDescent="0.3">
      <c r="A1341" s="143" t="s">
        <v>27</v>
      </c>
      <c r="B1341" s="143"/>
      <c r="C1341" s="60"/>
      <c r="D1341" s="55">
        <f>SUM(D1338:D1340)</f>
        <v>10109484.800000001</v>
      </c>
      <c r="E1341" s="48"/>
      <c r="F1341" s="46"/>
      <c r="G1341" s="55">
        <f>SUM(G1338:G1340)</f>
        <v>9899920.9191347267</v>
      </c>
      <c r="H1341" s="58"/>
      <c r="I1341" s="34"/>
      <c r="J1341" s="55">
        <f>SUM(J1338:J1340)</f>
        <v>10109484.800000001</v>
      </c>
      <c r="K1341" s="1"/>
      <c r="L1341" s="1"/>
    </row>
    <row r="1342" spans="1:15" s="3" customFormat="1" ht="39.75" customHeight="1" x14ac:dyDescent="0.25">
      <c r="A1342" s="442">
        <v>119</v>
      </c>
      <c r="B1342" s="170" t="s">
        <v>347</v>
      </c>
      <c r="C1342" s="377" t="s">
        <v>23</v>
      </c>
      <c r="D1342" s="171">
        <v>10305970</v>
      </c>
      <c r="E1342" s="378" t="s">
        <v>760</v>
      </c>
      <c r="F1342" s="175" t="s">
        <v>761</v>
      </c>
      <c r="G1342" s="171">
        <v>8330814.4900000002</v>
      </c>
      <c r="H1342" s="187">
        <v>43086</v>
      </c>
      <c r="I1342" s="187"/>
      <c r="J1342" s="175"/>
      <c r="K1342" s="2"/>
      <c r="L1342" s="2"/>
    </row>
    <row r="1343" spans="1:15" s="4" customFormat="1" ht="38.25" customHeight="1" x14ac:dyDescent="0.25">
      <c r="A1343" s="437"/>
      <c r="B1343" s="177"/>
      <c r="C1343" s="235" t="s">
        <v>11</v>
      </c>
      <c r="D1343" s="178">
        <v>111708.24</v>
      </c>
      <c r="E1343" s="75" t="s">
        <v>516</v>
      </c>
      <c r="F1343" s="57" t="s">
        <v>513</v>
      </c>
      <c r="G1343" s="178">
        <v>111708.24</v>
      </c>
      <c r="H1343" s="59">
        <v>42953</v>
      </c>
      <c r="I1343" s="59">
        <v>42969</v>
      </c>
      <c r="J1343" s="57">
        <v>111708.24</v>
      </c>
      <c r="K1343" s="1"/>
      <c r="L1343" s="1"/>
    </row>
    <row r="1344" spans="1:15" s="4" customFormat="1" ht="17.25" thickBot="1" x14ac:dyDescent="0.3">
      <c r="A1344" s="143" t="s">
        <v>27</v>
      </c>
      <c r="B1344" s="143"/>
      <c r="C1344" s="60"/>
      <c r="D1344" s="55">
        <f>SUM(D1342:D1343)</f>
        <v>10417678.24</v>
      </c>
      <c r="E1344" s="48"/>
      <c r="F1344" s="46"/>
      <c r="G1344" s="55">
        <f>SUM(G1342:G1343)</f>
        <v>8442522.7300000004</v>
      </c>
      <c r="H1344" s="58"/>
      <c r="I1344" s="34"/>
      <c r="J1344" s="55">
        <f t="shared" ref="J1344" si="24">SUM(J1342:J1343)</f>
        <v>111708.24</v>
      </c>
      <c r="K1344" s="1"/>
      <c r="L1344" s="1"/>
    </row>
    <row r="1345" spans="1:12" s="3" customFormat="1" ht="33" x14ac:dyDescent="0.25">
      <c r="A1345" s="443">
        <v>120</v>
      </c>
      <c r="B1345" s="376" t="s">
        <v>348</v>
      </c>
      <c r="C1345" s="377" t="s">
        <v>24</v>
      </c>
      <c r="D1345" s="171">
        <v>15204651.640000001</v>
      </c>
      <c r="E1345" s="378" t="s">
        <v>455</v>
      </c>
      <c r="F1345" s="175" t="s">
        <v>398</v>
      </c>
      <c r="G1345" s="352">
        <v>16414185.287518192</v>
      </c>
      <c r="H1345" s="187">
        <v>43019</v>
      </c>
      <c r="I1345" s="187">
        <v>43073</v>
      </c>
      <c r="J1345" s="175">
        <v>15204651.640000001</v>
      </c>
      <c r="K1345" s="2"/>
      <c r="L1345" s="2"/>
    </row>
    <row r="1346" spans="1:12" s="4" customFormat="1" ht="17.25" thickBot="1" x14ac:dyDescent="0.3">
      <c r="A1346" s="143" t="s">
        <v>27</v>
      </c>
      <c r="B1346" s="143"/>
      <c r="C1346" s="60"/>
      <c r="D1346" s="55">
        <f>SUM(D1345:D1345)</f>
        <v>15204651.640000001</v>
      </c>
      <c r="E1346" s="48"/>
      <c r="F1346" s="46"/>
      <c r="G1346" s="55">
        <f>SUM(G1345:G1345)</f>
        <v>16414185.287518192</v>
      </c>
      <c r="H1346" s="58"/>
      <c r="I1346" s="34"/>
      <c r="J1346" s="55">
        <f>SUM(J1345:J1345)</f>
        <v>15204651.640000001</v>
      </c>
      <c r="K1346" s="1"/>
      <c r="L1346" s="1"/>
    </row>
    <row r="1347" spans="1:12" s="3" customFormat="1" ht="27.75" customHeight="1" x14ac:dyDescent="0.25">
      <c r="A1347" s="442">
        <v>121</v>
      </c>
      <c r="B1347" s="170" t="s">
        <v>349</v>
      </c>
      <c r="C1347" s="171" t="s">
        <v>12</v>
      </c>
      <c r="D1347" s="171">
        <v>974779.12</v>
      </c>
      <c r="E1347" s="390" t="s">
        <v>455</v>
      </c>
      <c r="F1347" s="233" t="s">
        <v>398</v>
      </c>
      <c r="G1347" s="190">
        <v>4733840.4114131164</v>
      </c>
      <c r="H1347" s="174">
        <v>43019</v>
      </c>
      <c r="I1347" s="187">
        <v>42950</v>
      </c>
      <c r="J1347" s="175">
        <v>974779.12</v>
      </c>
      <c r="K1347" s="2"/>
      <c r="L1347" s="2"/>
    </row>
    <row r="1348" spans="1:12" s="4" customFormat="1" ht="33" customHeight="1" x14ac:dyDescent="0.25">
      <c r="A1348" s="437"/>
      <c r="B1348" s="177"/>
      <c r="C1348" s="178" t="s">
        <v>24</v>
      </c>
      <c r="D1348" s="178">
        <v>2633922.8400000003</v>
      </c>
      <c r="E1348" s="135"/>
      <c r="F1348" s="132"/>
      <c r="G1348" s="182"/>
      <c r="H1348" s="141"/>
      <c r="I1348" s="59">
        <v>43014</v>
      </c>
      <c r="J1348" s="57">
        <v>2633922.8400000003</v>
      </c>
      <c r="K1348" s="1"/>
      <c r="L1348" s="1"/>
    </row>
    <row r="1349" spans="1:12" s="4" customFormat="1" ht="17.25" thickBot="1" x14ac:dyDescent="0.3">
      <c r="A1349" s="143" t="s">
        <v>27</v>
      </c>
      <c r="B1349" s="143"/>
      <c r="C1349" s="27"/>
      <c r="D1349" s="55">
        <f>SUM(D1347:D1348)</f>
        <v>3608701.9600000004</v>
      </c>
      <c r="E1349" s="48"/>
      <c r="F1349" s="46"/>
      <c r="G1349" s="55">
        <f>SUM(G1347:G1348)</f>
        <v>4733840.4114131164</v>
      </c>
      <c r="H1349" s="58"/>
      <c r="I1349" s="34"/>
      <c r="J1349" s="55">
        <f>SUM(J1347:J1348)</f>
        <v>3608701.9600000004</v>
      </c>
      <c r="K1349" s="1"/>
      <c r="L1349" s="1"/>
    </row>
    <row r="1350" spans="1:12" s="3" customFormat="1" ht="30.75" customHeight="1" x14ac:dyDescent="0.25">
      <c r="A1350" s="442">
        <v>122</v>
      </c>
      <c r="B1350" s="170" t="s">
        <v>350</v>
      </c>
      <c r="C1350" s="171" t="s">
        <v>23</v>
      </c>
      <c r="D1350" s="171">
        <v>4915530.72</v>
      </c>
      <c r="E1350" s="390" t="s">
        <v>455</v>
      </c>
      <c r="F1350" s="233" t="s">
        <v>398</v>
      </c>
      <c r="G1350" s="190">
        <v>10318441.609744251</v>
      </c>
      <c r="H1350" s="174">
        <v>43019</v>
      </c>
      <c r="I1350" s="187">
        <v>42998</v>
      </c>
      <c r="J1350" s="175">
        <v>4915530.72</v>
      </c>
      <c r="K1350" s="2"/>
      <c r="L1350" s="2"/>
    </row>
    <row r="1351" spans="1:12" s="4" customFormat="1" ht="16.5" x14ac:dyDescent="0.25">
      <c r="A1351" s="437"/>
      <c r="B1351" s="177"/>
      <c r="C1351" s="178" t="s">
        <v>24</v>
      </c>
      <c r="D1351" s="178">
        <v>2666263.1</v>
      </c>
      <c r="E1351" s="135"/>
      <c r="F1351" s="132"/>
      <c r="G1351" s="182"/>
      <c r="H1351" s="141"/>
      <c r="I1351" s="59">
        <v>43014</v>
      </c>
      <c r="J1351" s="57">
        <v>2666263.1</v>
      </c>
      <c r="K1351" s="1"/>
      <c r="L1351" s="1"/>
    </row>
    <row r="1352" spans="1:12" s="4" customFormat="1" ht="17.25" thickBot="1" x14ac:dyDescent="0.3">
      <c r="A1352" s="143" t="s">
        <v>27</v>
      </c>
      <c r="B1352" s="143"/>
      <c r="C1352" s="27"/>
      <c r="D1352" s="55">
        <f>SUM(D1350:D1351)</f>
        <v>7581793.8200000003</v>
      </c>
      <c r="E1352" s="48"/>
      <c r="F1352" s="46"/>
      <c r="G1352" s="55">
        <f>SUM(G1350:G1351)</f>
        <v>10318441.609744251</v>
      </c>
      <c r="H1352" s="58"/>
      <c r="I1352" s="34"/>
      <c r="J1352" s="55">
        <f>SUM(J1350:J1351)</f>
        <v>7581793.8200000003</v>
      </c>
      <c r="K1352" s="1"/>
      <c r="L1352" s="1"/>
    </row>
    <row r="1353" spans="1:12" s="4" customFormat="1" ht="35.25" customHeight="1" x14ac:dyDescent="0.25">
      <c r="A1353" s="242">
        <v>123</v>
      </c>
      <c r="B1353" s="242" t="s">
        <v>351</v>
      </c>
      <c r="C1353" s="171" t="s">
        <v>23</v>
      </c>
      <c r="D1353" s="171">
        <v>4949166.62</v>
      </c>
      <c r="E1353" s="378" t="s">
        <v>455</v>
      </c>
      <c r="F1353" s="175" t="s">
        <v>398</v>
      </c>
      <c r="G1353" s="352">
        <v>6385053.0859362641</v>
      </c>
      <c r="H1353" s="187">
        <v>43019</v>
      </c>
      <c r="I1353" s="187">
        <v>43031</v>
      </c>
      <c r="J1353" s="175">
        <v>4949166.62</v>
      </c>
      <c r="K1353" s="1"/>
      <c r="L1353" s="1"/>
    </row>
    <row r="1354" spans="1:12" s="4" customFormat="1" ht="17.25" thickBot="1" x14ac:dyDescent="0.3">
      <c r="A1354" s="143" t="s">
        <v>27</v>
      </c>
      <c r="B1354" s="143"/>
      <c r="C1354" s="27"/>
      <c r="D1354" s="55">
        <f>SUM(D1353)</f>
        <v>4949166.62</v>
      </c>
      <c r="E1354" s="48"/>
      <c r="F1354" s="46"/>
      <c r="G1354" s="55">
        <f>SUM(G1353)</f>
        <v>6385053.0859362641</v>
      </c>
      <c r="H1354" s="58"/>
      <c r="I1354" s="34"/>
      <c r="J1354" s="55">
        <f>SUM(J1353)</f>
        <v>4949166.62</v>
      </c>
      <c r="K1354" s="1"/>
      <c r="L1354" s="1"/>
    </row>
    <row r="1355" spans="1:12" s="3" customFormat="1" ht="33" x14ac:dyDescent="0.25">
      <c r="A1355" s="443">
        <v>124</v>
      </c>
      <c r="B1355" s="184" t="s">
        <v>352</v>
      </c>
      <c r="C1355" s="171" t="s">
        <v>12</v>
      </c>
      <c r="D1355" s="171">
        <v>573186.18000000005</v>
      </c>
      <c r="E1355" s="378" t="s">
        <v>392</v>
      </c>
      <c r="F1355" s="175" t="s">
        <v>378</v>
      </c>
      <c r="G1355" s="171">
        <v>1199152.03</v>
      </c>
      <c r="H1355" s="187">
        <v>42906</v>
      </c>
      <c r="I1355" s="187">
        <v>42905</v>
      </c>
      <c r="J1355" s="175">
        <v>573186.18000000005</v>
      </c>
      <c r="K1355" s="2"/>
      <c r="L1355" s="2"/>
    </row>
    <row r="1356" spans="1:12" s="4" customFormat="1" ht="17.25" thickBot="1" x14ac:dyDescent="0.3">
      <c r="A1356" s="143" t="s">
        <v>27</v>
      </c>
      <c r="B1356" s="143"/>
      <c r="C1356" s="27"/>
      <c r="D1356" s="55">
        <f>SUM(D1355:D1355)</f>
        <v>573186.18000000005</v>
      </c>
      <c r="E1356" s="48"/>
      <c r="F1356" s="46"/>
      <c r="G1356" s="55">
        <f>SUM(G1355:G1355)</f>
        <v>1199152.03</v>
      </c>
      <c r="H1356" s="58"/>
      <c r="I1356" s="34"/>
      <c r="J1356" s="55">
        <f>SUM(J1355:J1355)</f>
        <v>573186.18000000005</v>
      </c>
      <c r="K1356" s="1"/>
      <c r="L1356" s="1"/>
    </row>
    <row r="1357" spans="1:12" s="3" customFormat="1" ht="33" x14ac:dyDescent="0.25">
      <c r="A1357" s="443">
        <v>125</v>
      </c>
      <c r="B1357" s="184" t="s">
        <v>353</v>
      </c>
      <c r="C1357" s="171" t="s">
        <v>24</v>
      </c>
      <c r="D1357" s="171">
        <v>12391161.119999999</v>
      </c>
      <c r="E1357" s="378" t="s">
        <v>440</v>
      </c>
      <c r="F1357" s="175" t="s">
        <v>426</v>
      </c>
      <c r="G1357" s="171">
        <v>12401177.934414217</v>
      </c>
      <c r="H1357" s="59">
        <v>43022</v>
      </c>
      <c r="I1357" s="187">
        <v>43040</v>
      </c>
      <c r="J1357" s="175">
        <v>12391161.119999999</v>
      </c>
      <c r="K1357" s="2"/>
      <c r="L1357" s="2"/>
    </row>
    <row r="1358" spans="1:12" s="4" customFormat="1" ht="17.25" thickBot="1" x14ac:dyDescent="0.3">
      <c r="A1358" s="143" t="s">
        <v>27</v>
      </c>
      <c r="B1358" s="143"/>
      <c r="C1358" s="27"/>
      <c r="D1358" s="55">
        <f>SUM(D1357:D1357)</f>
        <v>12391161.119999999</v>
      </c>
      <c r="E1358" s="48"/>
      <c r="F1358" s="46"/>
      <c r="G1358" s="55">
        <f>SUM(G1357:G1357)</f>
        <v>12401177.934414217</v>
      </c>
      <c r="H1358" s="58"/>
      <c r="I1358" s="34"/>
      <c r="J1358" s="55">
        <f>SUM(J1357:J1357)</f>
        <v>12391161.119999999</v>
      </c>
      <c r="K1358" s="1"/>
      <c r="L1358" s="1"/>
    </row>
    <row r="1359" spans="1:12" s="3" customFormat="1" ht="33" x14ac:dyDescent="0.25">
      <c r="A1359" s="443">
        <v>126</v>
      </c>
      <c r="B1359" s="376" t="s">
        <v>354</v>
      </c>
      <c r="C1359" s="377" t="s">
        <v>23</v>
      </c>
      <c r="D1359" s="171">
        <v>10475250.58</v>
      </c>
      <c r="E1359" s="378" t="s">
        <v>440</v>
      </c>
      <c r="F1359" s="175" t="s">
        <v>426</v>
      </c>
      <c r="G1359" s="171">
        <v>10659367.170409815</v>
      </c>
      <c r="H1359" s="59">
        <v>43022</v>
      </c>
      <c r="I1359" s="187">
        <v>43019</v>
      </c>
      <c r="J1359" s="175">
        <v>10475250.58</v>
      </c>
      <c r="K1359" s="2"/>
      <c r="L1359" s="2"/>
    </row>
    <row r="1360" spans="1:12" s="4" customFormat="1" ht="17.25" thickBot="1" x14ac:dyDescent="0.3">
      <c r="A1360" s="143" t="s">
        <v>27</v>
      </c>
      <c r="B1360" s="143"/>
      <c r="C1360" s="60"/>
      <c r="D1360" s="55">
        <f>SUM(D1359:D1359)</f>
        <v>10475250.58</v>
      </c>
      <c r="E1360" s="48"/>
      <c r="F1360" s="46"/>
      <c r="G1360" s="55">
        <f>SUM(G1359:G1359)</f>
        <v>10659367.170409815</v>
      </c>
      <c r="H1360" s="58"/>
      <c r="I1360" s="34"/>
      <c r="J1360" s="55">
        <f>SUM(J1359:J1359)</f>
        <v>10475250.58</v>
      </c>
      <c r="K1360" s="1"/>
      <c r="L1360" s="1"/>
    </row>
    <row r="1361" spans="1:12" s="3" customFormat="1" ht="31.5" customHeight="1" x14ac:dyDescent="0.25">
      <c r="A1361" s="443">
        <v>127</v>
      </c>
      <c r="B1361" s="376" t="s">
        <v>355</v>
      </c>
      <c r="C1361" s="377" t="s">
        <v>24</v>
      </c>
      <c r="D1361" s="171">
        <v>13947270</v>
      </c>
      <c r="E1361" s="378" t="s">
        <v>440</v>
      </c>
      <c r="F1361" s="175" t="s">
        <v>426</v>
      </c>
      <c r="G1361" s="171">
        <v>13947269.58811128</v>
      </c>
      <c r="H1361" s="187">
        <v>43022</v>
      </c>
      <c r="I1361" s="187">
        <v>43074</v>
      </c>
      <c r="J1361" s="175">
        <v>14685944.880000001</v>
      </c>
      <c r="K1361" s="2"/>
      <c r="L1361" s="2"/>
    </row>
    <row r="1362" spans="1:12" s="4" customFormat="1" ht="17.25" thickBot="1" x14ac:dyDescent="0.3">
      <c r="A1362" s="143" t="s">
        <v>27</v>
      </c>
      <c r="B1362" s="143"/>
      <c r="C1362" s="60"/>
      <c r="D1362" s="55">
        <f>SUM(D1361:D1361)</f>
        <v>13947270</v>
      </c>
      <c r="E1362" s="48"/>
      <c r="F1362" s="46"/>
      <c r="G1362" s="55">
        <f>SUM(G1361:G1361)</f>
        <v>13947269.58811128</v>
      </c>
      <c r="H1362" s="58"/>
      <c r="I1362" s="34"/>
      <c r="J1362" s="55">
        <f>SUM(J1361:J1361)</f>
        <v>14685944.880000001</v>
      </c>
      <c r="K1362" s="1"/>
      <c r="L1362" s="1"/>
    </row>
    <row r="1363" spans="1:12" s="4" customFormat="1" ht="19.5" customHeight="1" outlineLevel="1" x14ac:dyDescent="0.25">
      <c r="A1363" s="124"/>
      <c r="B1363" s="152" t="s">
        <v>164</v>
      </c>
      <c r="C1363" s="152"/>
      <c r="D1363" s="96">
        <v>28000000</v>
      </c>
      <c r="E1363" s="119"/>
      <c r="F1363" s="113"/>
      <c r="G1363" s="96"/>
      <c r="H1363" s="116"/>
      <c r="I1363" s="126"/>
      <c r="J1363" s="96"/>
      <c r="K1363" s="1"/>
      <c r="L1363" s="1"/>
    </row>
    <row r="1364" spans="1:12" s="71" customFormat="1" ht="30.75" customHeight="1" outlineLevel="1" x14ac:dyDescent="0.25">
      <c r="A1364" s="105">
        <v>1</v>
      </c>
      <c r="B1364" s="211" t="s">
        <v>692</v>
      </c>
      <c r="C1364" s="38" t="s">
        <v>11</v>
      </c>
      <c r="D1364" s="94"/>
      <c r="E1364" s="133" t="s">
        <v>693</v>
      </c>
      <c r="F1364" s="130" t="s">
        <v>586</v>
      </c>
      <c r="G1364" s="94">
        <v>350445.23</v>
      </c>
      <c r="H1364" s="139">
        <v>43005</v>
      </c>
      <c r="I1364" s="136"/>
      <c r="J1364" s="178">
        <v>350445.23</v>
      </c>
    </row>
    <row r="1365" spans="1:12" s="71" customFormat="1" ht="30.75" customHeight="1" outlineLevel="1" x14ac:dyDescent="0.25">
      <c r="A1365" s="105">
        <v>2</v>
      </c>
      <c r="B1365" s="211" t="s">
        <v>688</v>
      </c>
      <c r="C1365" s="38" t="s">
        <v>11</v>
      </c>
      <c r="D1365" s="94"/>
      <c r="E1365" s="134"/>
      <c r="F1365" s="131"/>
      <c r="G1365" s="94">
        <v>217952.39</v>
      </c>
      <c r="H1365" s="140"/>
      <c r="I1365" s="137"/>
      <c r="J1365" s="178">
        <v>217952.4</v>
      </c>
    </row>
    <row r="1366" spans="1:12" s="71" customFormat="1" ht="30.75" customHeight="1" outlineLevel="1" x14ac:dyDescent="0.25">
      <c r="A1366" s="105">
        <v>3</v>
      </c>
      <c r="B1366" s="211" t="s">
        <v>689</v>
      </c>
      <c r="C1366" s="38" t="s">
        <v>11</v>
      </c>
      <c r="D1366" s="94"/>
      <c r="E1366" s="134"/>
      <c r="F1366" s="131"/>
      <c r="G1366" s="94">
        <v>141672.45000000001</v>
      </c>
      <c r="H1366" s="140"/>
      <c r="I1366" s="137"/>
      <c r="J1366" s="178">
        <v>141672.45000000001</v>
      </c>
    </row>
    <row r="1367" spans="1:12" s="71" customFormat="1" ht="30.75" customHeight="1" outlineLevel="1" x14ac:dyDescent="0.25">
      <c r="A1367" s="105">
        <v>4</v>
      </c>
      <c r="B1367" s="211" t="s">
        <v>690</v>
      </c>
      <c r="C1367" s="38" t="s">
        <v>11</v>
      </c>
      <c r="D1367" s="94"/>
      <c r="E1367" s="134"/>
      <c r="F1367" s="131"/>
      <c r="G1367" s="94">
        <v>141051.38</v>
      </c>
      <c r="H1367" s="140"/>
      <c r="I1367" s="137"/>
      <c r="J1367" s="178">
        <v>141051.38</v>
      </c>
    </row>
    <row r="1368" spans="1:12" s="71" customFormat="1" ht="30.75" customHeight="1" outlineLevel="1" thickBot="1" x14ac:dyDescent="0.3">
      <c r="A1368" s="122">
        <v>5</v>
      </c>
      <c r="B1368" s="451" t="s">
        <v>691</v>
      </c>
      <c r="C1368" s="29" t="s">
        <v>11</v>
      </c>
      <c r="D1368" s="24"/>
      <c r="E1368" s="134"/>
      <c r="F1368" s="131"/>
      <c r="G1368" s="24">
        <v>111322.84</v>
      </c>
      <c r="H1368" s="140"/>
      <c r="I1368" s="137"/>
      <c r="J1368" s="281">
        <v>111322.84</v>
      </c>
    </row>
    <row r="1369" spans="1:12" s="1" customFormat="1" ht="30.75" customHeight="1" outlineLevel="1" x14ac:dyDescent="0.25">
      <c r="A1369" s="452">
        <v>6</v>
      </c>
      <c r="B1369" s="453" t="s">
        <v>694</v>
      </c>
      <c r="C1369" s="185" t="s">
        <v>11</v>
      </c>
      <c r="D1369" s="184"/>
      <c r="E1369" s="190" t="s">
        <v>709</v>
      </c>
      <c r="F1369" s="454" t="s">
        <v>515</v>
      </c>
      <c r="G1369" s="455">
        <v>213549.7</v>
      </c>
      <c r="H1369" s="456">
        <v>43033</v>
      </c>
      <c r="I1369" s="174">
        <v>43052</v>
      </c>
      <c r="J1369" s="175">
        <v>180974.32</v>
      </c>
    </row>
    <row r="1370" spans="1:12" s="1" customFormat="1" ht="30.75" customHeight="1" outlineLevel="1" x14ac:dyDescent="0.25">
      <c r="A1370" s="457">
        <v>7</v>
      </c>
      <c r="B1370" s="106" t="s">
        <v>695</v>
      </c>
      <c r="C1370" s="38" t="s">
        <v>11</v>
      </c>
      <c r="D1370" s="107"/>
      <c r="E1370" s="180"/>
      <c r="F1370" s="458"/>
      <c r="G1370" s="214">
        <v>254883.08</v>
      </c>
      <c r="H1370" s="459"/>
      <c r="I1370" s="140"/>
      <c r="J1370" s="114">
        <v>216002.61</v>
      </c>
    </row>
    <row r="1371" spans="1:12" s="1" customFormat="1" ht="30.75" customHeight="1" outlineLevel="1" x14ac:dyDescent="0.25">
      <c r="A1371" s="457">
        <v>8</v>
      </c>
      <c r="B1371" s="106" t="s">
        <v>696</v>
      </c>
      <c r="C1371" s="38" t="s">
        <v>11</v>
      </c>
      <c r="D1371" s="107"/>
      <c r="E1371" s="180"/>
      <c r="F1371" s="458"/>
      <c r="G1371" s="214">
        <v>76684.34</v>
      </c>
      <c r="H1371" s="459"/>
      <c r="I1371" s="140"/>
      <c r="J1371" s="114">
        <v>64986.73</v>
      </c>
    </row>
    <row r="1372" spans="1:12" s="1" customFormat="1" ht="30.75" customHeight="1" outlineLevel="1" x14ac:dyDescent="0.25">
      <c r="A1372" s="457">
        <v>9</v>
      </c>
      <c r="B1372" s="106" t="s">
        <v>697</v>
      </c>
      <c r="C1372" s="38" t="s">
        <v>11</v>
      </c>
      <c r="D1372" s="107"/>
      <c r="E1372" s="180"/>
      <c r="F1372" s="458"/>
      <c r="G1372" s="214">
        <v>164036.1</v>
      </c>
      <c r="H1372" s="459"/>
      <c r="I1372" s="140"/>
      <c r="J1372" s="114">
        <v>139013.64000000001</v>
      </c>
    </row>
    <row r="1373" spans="1:12" s="1" customFormat="1" ht="30.75" customHeight="1" outlineLevel="1" x14ac:dyDescent="0.25">
      <c r="A1373" s="457">
        <v>10</v>
      </c>
      <c r="B1373" s="106" t="s">
        <v>698</v>
      </c>
      <c r="C1373" s="38" t="s">
        <v>11</v>
      </c>
      <c r="D1373" s="107"/>
      <c r="E1373" s="180"/>
      <c r="F1373" s="458"/>
      <c r="G1373" s="214">
        <v>165364.94</v>
      </c>
      <c r="H1373" s="459"/>
      <c r="I1373" s="140"/>
      <c r="J1373" s="114">
        <v>140139.78</v>
      </c>
    </row>
    <row r="1374" spans="1:12" s="1" customFormat="1" ht="30.75" customHeight="1" outlineLevel="1" x14ac:dyDescent="0.25">
      <c r="A1374" s="457">
        <v>11</v>
      </c>
      <c r="B1374" s="106" t="s">
        <v>699</v>
      </c>
      <c r="C1374" s="38" t="s">
        <v>11</v>
      </c>
      <c r="D1374" s="107"/>
      <c r="E1374" s="180"/>
      <c r="F1374" s="458"/>
      <c r="G1374" s="460">
        <v>165099.18</v>
      </c>
      <c r="H1374" s="459"/>
      <c r="I1374" s="140"/>
      <c r="J1374" s="114">
        <v>139914.56</v>
      </c>
    </row>
    <row r="1375" spans="1:12" s="1" customFormat="1" ht="30.75" customHeight="1" outlineLevel="1" x14ac:dyDescent="0.25">
      <c r="A1375" s="457">
        <v>12</v>
      </c>
      <c r="B1375" s="106" t="s">
        <v>700</v>
      </c>
      <c r="C1375" s="38" t="s">
        <v>11</v>
      </c>
      <c r="D1375" s="107"/>
      <c r="E1375" s="180"/>
      <c r="F1375" s="458"/>
      <c r="G1375" s="214">
        <v>134943.60999999999</v>
      </c>
      <c r="H1375" s="459"/>
      <c r="I1375" s="140"/>
      <c r="J1375" s="114">
        <v>114358.99</v>
      </c>
    </row>
    <row r="1376" spans="1:12" s="1" customFormat="1" ht="30.75" customHeight="1" outlineLevel="1" x14ac:dyDescent="0.25">
      <c r="A1376" s="457">
        <v>13</v>
      </c>
      <c r="B1376" s="110" t="s">
        <v>701</v>
      </c>
      <c r="C1376" s="38" t="s">
        <v>11</v>
      </c>
      <c r="D1376" s="107"/>
      <c r="E1376" s="180"/>
      <c r="F1376" s="458"/>
      <c r="G1376" s="111">
        <v>140578.53</v>
      </c>
      <c r="H1376" s="459"/>
      <c r="I1376" s="140"/>
      <c r="J1376" s="114">
        <v>119134.35</v>
      </c>
    </row>
    <row r="1377" spans="1:10" s="1" customFormat="1" ht="30.75" customHeight="1" outlineLevel="1" x14ac:dyDescent="0.25">
      <c r="A1377" s="457">
        <v>14</v>
      </c>
      <c r="B1377" s="110" t="s">
        <v>702</v>
      </c>
      <c r="C1377" s="38" t="s">
        <v>11</v>
      </c>
      <c r="D1377" s="107"/>
      <c r="E1377" s="180"/>
      <c r="F1377" s="458"/>
      <c r="G1377" s="111">
        <v>131112.44</v>
      </c>
      <c r="H1377" s="459"/>
      <c r="I1377" s="140"/>
      <c r="J1377" s="114">
        <v>111112.24</v>
      </c>
    </row>
    <row r="1378" spans="1:10" s="1" customFormat="1" ht="30.75" customHeight="1" outlineLevel="1" x14ac:dyDescent="0.25">
      <c r="A1378" s="457">
        <v>15</v>
      </c>
      <c r="B1378" s="110" t="s">
        <v>703</v>
      </c>
      <c r="C1378" s="38" t="s">
        <v>11</v>
      </c>
      <c r="D1378" s="107"/>
      <c r="E1378" s="180"/>
      <c r="F1378" s="458"/>
      <c r="G1378" s="111">
        <v>93089.49</v>
      </c>
      <c r="H1378" s="459"/>
      <c r="I1378" s="140"/>
      <c r="J1378" s="127"/>
    </row>
    <row r="1379" spans="1:10" s="1" customFormat="1" ht="30.75" customHeight="1" outlineLevel="1" x14ac:dyDescent="0.25">
      <c r="A1379" s="457">
        <v>16</v>
      </c>
      <c r="B1379" s="110" t="s">
        <v>704</v>
      </c>
      <c r="C1379" s="38" t="s">
        <v>11</v>
      </c>
      <c r="D1379" s="107"/>
      <c r="E1379" s="180"/>
      <c r="F1379" s="458"/>
      <c r="G1379" s="111">
        <v>83780.89</v>
      </c>
      <c r="H1379" s="459"/>
      <c r="I1379" s="140"/>
      <c r="J1379" s="107"/>
    </row>
    <row r="1380" spans="1:10" s="1" customFormat="1" ht="30.75" customHeight="1" outlineLevel="1" x14ac:dyDescent="0.25">
      <c r="A1380" s="457">
        <v>17</v>
      </c>
      <c r="B1380" s="110" t="s">
        <v>705</v>
      </c>
      <c r="C1380" s="38" t="s">
        <v>11</v>
      </c>
      <c r="D1380" s="107"/>
      <c r="E1380" s="180"/>
      <c r="F1380" s="458"/>
      <c r="G1380" s="111">
        <v>140916.56</v>
      </c>
      <c r="H1380" s="459"/>
      <c r="I1380" s="140"/>
      <c r="J1380" s="193">
        <v>119420.81</v>
      </c>
    </row>
    <row r="1381" spans="1:10" s="1" customFormat="1" ht="30.75" customHeight="1" outlineLevel="1" x14ac:dyDescent="0.25">
      <c r="A1381" s="457">
        <v>18</v>
      </c>
      <c r="B1381" s="110" t="s">
        <v>706</v>
      </c>
      <c r="C1381" s="38" t="s">
        <v>11</v>
      </c>
      <c r="D1381" s="107"/>
      <c r="E1381" s="180"/>
      <c r="F1381" s="458"/>
      <c r="G1381" s="111">
        <v>203629.7</v>
      </c>
      <c r="H1381" s="459"/>
      <c r="I1381" s="140"/>
      <c r="J1381" s="193">
        <v>172567.54</v>
      </c>
    </row>
    <row r="1382" spans="1:10" s="1" customFormat="1" ht="30.75" customHeight="1" outlineLevel="1" x14ac:dyDescent="0.25">
      <c r="A1382" s="457">
        <v>19</v>
      </c>
      <c r="B1382" s="64" t="s">
        <v>707</v>
      </c>
      <c r="C1382" s="38" t="s">
        <v>11</v>
      </c>
      <c r="D1382" s="107"/>
      <c r="E1382" s="180"/>
      <c r="F1382" s="458"/>
      <c r="G1382" s="111">
        <v>88094.3</v>
      </c>
      <c r="H1382" s="459"/>
      <c r="I1382" s="140"/>
      <c r="J1382" s="193">
        <v>74656.179999999993</v>
      </c>
    </row>
    <row r="1383" spans="1:10" s="1" customFormat="1" ht="30.75" customHeight="1" outlineLevel="1" thickBot="1" x14ac:dyDescent="0.3">
      <c r="A1383" s="121">
        <v>20</v>
      </c>
      <c r="B1383" s="461" t="s">
        <v>708</v>
      </c>
      <c r="C1383" s="28" t="s">
        <v>11</v>
      </c>
      <c r="D1383" s="32"/>
      <c r="E1383" s="462"/>
      <c r="F1383" s="463"/>
      <c r="G1383" s="21">
        <v>449413.06</v>
      </c>
      <c r="H1383" s="464"/>
      <c r="I1383" s="342"/>
      <c r="J1383" s="30">
        <v>380858.53</v>
      </c>
    </row>
    <row r="1384" spans="1:10" s="1" customFormat="1" ht="30.75" customHeight="1" outlineLevel="1" x14ac:dyDescent="0.25">
      <c r="A1384" s="420">
        <v>21</v>
      </c>
      <c r="B1384" s="465" t="s">
        <v>710</v>
      </c>
      <c r="C1384" s="230" t="s">
        <v>11</v>
      </c>
      <c r="D1384" s="107"/>
      <c r="E1384" s="180" t="s">
        <v>718</v>
      </c>
      <c r="F1384" s="134" t="s">
        <v>515</v>
      </c>
      <c r="G1384" s="108">
        <v>351382.06</v>
      </c>
      <c r="H1384" s="466">
        <v>43040</v>
      </c>
      <c r="I1384" s="140"/>
      <c r="J1384" s="193">
        <v>297781.40999999997</v>
      </c>
    </row>
    <row r="1385" spans="1:10" s="1" customFormat="1" ht="30.75" customHeight="1" outlineLevel="1" x14ac:dyDescent="0.25">
      <c r="A1385" s="105">
        <v>22</v>
      </c>
      <c r="B1385" s="106" t="s">
        <v>711</v>
      </c>
      <c r="C1385" s="38" t="s">
        <v>11</v>
      </c>
      <c r="D1385" s="107"/>
      <c r="E1385" s="180"/>
      <c r="F1385" s="134"/>
      <c r="G1385" s="214">
        <v>284227.07</v>
      </c>
      <c r="H1385" s="466"/>
      <c r="I1385" s="140"/>
      <c r="J1385" s="193">
        <v>240870.39999999999</v>
      </c>
    </row>
    <row r="1386" spans="1:10" s="1" customFormat="1" ht="30.75" customHeight="1" outlineLevel="1" x14ac:dyDescent="0.25">
      <c r="A1386" s="105">
        <v>23</v>
      </c>
      <c r="B1386" s="106" t="s">
        <v>712</v>
      </c>
      <c r="C1386" s="38" t="s">
        <v>11</v>
      </c>
      <c r="D1386" s="107"/>
      <c r="E1386" s="180"/>
      <c r="F1386" s="134"/>
      <c r="G1386" s="108">
        <v>185298.7</v>
      </c>
      <c r="H1386" s="466"/>
      <c r="I1386" s="140"/>
      <c r="J1386" s="193">
        <v>157032.79</v>
      </c>
    </row>
    <row r="1387" spans="1:10" s="1" customFormat="1" ht="30.75" customHeight="1" outlineLevel="1" x14ac:dyDescent="0.25">
      <c r="A1387" s="105">
        <v>24</v>
      </c>
      <c r="B1387" s="106" t="s">
        <v>713</v>
      </c>
      <c r="C1387" s="38" t="s">
        <v>11</v>
      </c>
      <c r="D1387" s="107"/>
      <c r="E1387" s="180"/>
      <c r="F1387" s="134"/>
      <c r="G1387" s="214">
        <v>208113.63</v>
      </c>
      <c r="H1387" s="466"/>
      <c r="I1387" s="140"/>
      <c r="J1387" s="193">
        <v>176367.49</v>
      </c>
    </row>
    <row r="1388" spans="1:10" s="1" customFormat="1" ht="30.75" customHeight="1" outlineLevel="1" x14ac:dyDescent="0.25">
      <c r="A1388" s="105">
        <v>25</v>
      </c>
      <c r="B1388" s="106" t="s">
        <v>714</v>
      </c>
      <c r="C1388" s="38" t="s">
        <v>11</v>
      </c>
      <c r="D1388" s="107"/>
      <c r="E1388" s="180"/>
      <c r="F1388" s="134"/>
      <c r="G1388" s="214">
        <v>275152.36</v>
      </c>
      <c r="H1388" s="466"/>
      <c r="I1388" s="140"/>
      <c r="J1388" s="193">
        <v>233179.97</v>
      </c>
    </row>
    <row r="1389" spans="1:10" s="1" customFormat="1" ht="30.75" customHeight="1" outlineLevel="1" x14ac:dyDescent="0.25">
      <c r="A1389" s="105">
        <v>26</v>
      </c>
      <c r="B1389" s="106" t="s">
        <v>715</v>
      </c>
      <c r="C1389" s="38" t="s">
        <v>11</v>
      </c>
      <c r="D1389" s="107"/>
      <c r="E1389" s="180"/>
      <c r="F1389" s="134"/>
      <c r="G1389" s="460">
        <v>63610.79</v>
      </c>
      <c r="H1389" s="466"/>
      <c r="I1389" s="140"/>
      <c r="J1389" s="193">
        <v>53907.45</v>
      </c>
    </row>
    <row r="1390" spans="1:10" s="1" customFormat="1" ht="30.75" customHeight="1" outlineLevel="1" x14ac:dyDescent="0.25">
      <c r="A1390" s="105">
        <v>27</v>
      </c>
      <c r="B1390" s="106" t="s">
        <v>716</v>
      </c>
      <c r="C1390" s="38" t="s">
        <v>11</v>
      </c>
      <c r="D1390" s="107"/>
      <c r="E1390" s="180"/>
      <c r="F1390" s="134"/>
      <c r="G1390" s="214">
        <v>379037.06</v>
      </c>
      <c r="H1390" s="466"/>
      <c r="I1390" s="140"/>
      <c r="J1390" s="193">
        <v>321217.84000000003</v>
      </c>
    </row>
    <row r="1391" spans="1:10" s="1" customFormat="1" ht="30.75" customHeight="1" outlineLevel="1" x14ac:dyDescent="0.25">
      <c r="A1391" s="105">
        <v>28</v>
      </c>
      <c r="B1391" s="110" t="s">
        <v>717</v>
      </c>
      <c r="C1391" s="38" t="s">
        <v>11</v>
      </c>
      <c r="D1391" s="107"/>
      <c r="E1391" s="182"/>
      <c r="F1391" s="135"/>
      <c r="G1391" s="111">
        <v>351685.51</v>
      </c>
      <c r="H1391" s="201"/>
      <c r="I1391" s="141"/>
      <c r="J1391" s="193">
        <v>298038.57</v>
      </c>
    </row>
    <row r="1392" spans="1:10" s="1" customFormat="1" ht="30.75" customHeight="1" outlineLevel="1" x14ac:dyDescent="0.25">
      <c r="A1392" s="105">
        <v>29</v>
      </c>
      <c r="B1392" s="106" t="s">
        <v>719</v>
      </c>
      <c r="C1392" s="38" t="s">
        <v>11</v>
      </c>
      <c r="D1392" s="107"/>
      <c r="E1392" s="173" t="s">
        <v>727</v>
      </c>
      <c r="F1392" s="133" t="s">
        <v>515</v>
      </c>
      <c r="G1392" s="108">
        <v>643791.48</v>
      </c>
      <c r="H1392" s="213">
        <v>43060</v>
      </c>
      <c r="I1392" s="139"/>
      <c r="J1392" s="107"/>
    </row>
    <row r="1393" spans="1:10" s="1" customFormat="1" ht="30.75" customHeight="1" outlineLevel="1" x14ac:dyDescent="0.25">
      <c r="A1393" s="105">
        <v>30</v>
      </c>
      <c r="B1393" s="106" t="s">
        <v>720</v>
      </c>
      <c r="C1393" s="38" t="s">
        <v>11</v>
      </c>
      <c r="D1393" s="107"/>
      <c r="E1393" s="180"/>
      <c r="F1393" s="134"/>
      <c r="G1393" s="214">
        <v>530926.84</v>
      </c>
      <c r="H1393" s="466"/>
      <c r="I1393" s="140"/>
      <c r="J1393" s="107"/>
    </row>
    <row r="1394" spans="1:10" s="1" customFormat="1" ht="30.75" customHeight="1" outlineLevel="1" x14ac:dyDescent="0.25">
      <c r="A1394" s="105">
        <v>31</v>
      </c>
      <c r="B1394" s="106" t="s">
        <v>721</v>
      </c>
      <c r="C1394" s="38" t="s">
        <v>11</v>
      </c>
      <c r="D1394" s="107"/>
      <c r="E1394" s="180"/>
      <c r="F1394" s="134"/>
      <c r="G1394" s="108">
        <v>484458.44</v>
      </c>
      <c r="H1394" s="466"/>
      <c r="I1394" s="140"/>
      <c r="J1394" s="107"/>
    </row>
    <row r="1395" spans="1:10" s="1" customFormat="1" ht="30.75" customHeight="1" outlineLevel="1" x14ac:dyDescent="0.25">
      <c r="A1395" s="105">
        <v>32</v>
      </c>
      <c r="B1395" s="106" t="s">
        <v>722</v>
      </c>
      <c r="C1395" s="38" t="s">
        <v>11</v>
      </c>
      <c r="D1395" s="107"/>
      <c r="E1395" s="180"/>
      <c r="F1395" s="134"/>
      <c r="G1395" s="214">
        <v>76320.039999999994</v>
      </c>
      <c r="H1395" s="466"/>
      <c r="I1395" s="140"/>
      <c r="J1395" s="107"/>
    </row>
    <row r="1396" spans="1:10" s="1" customFormat="1" ht="30.75" customHeight="1" outlineLevel="1" x14ac:dyDescent="0.25">
      <c r="A1396" s="105">
        <v>33</v>
      </c>
      <c r="B1396" s="106" t="s">
        <v>723</v>
      </c>
      <c r="C1396" s="38" t="s">
        <v>11</v>
      </c>
      <c r="D1396" s="107"/>
      <c r="E1396" s="180"/>
      <c r="F1396" s="134"/>
      <c r="G1396" s="214">
        <v>167670.92000000001</v>
      </c>
      <c r="H1396" s="466"/>
      <c r="I1396" s="140"/>
      <c r="J1396" s="107"/>
    </row>
    <row r="1397" spans="1:10" s="1" customFormat="1" ht="30.75" customHeight="1" outlineLevel="1" x14ac:dyDescent="0.25">
      <c r="A1397" s="105">
        <v>34</v>
      </c>
      <c r="B1397" s="467" t="s">
        <v>724</v>
      </c>
      <c r="C1397" s="38" t="s">
        <v>11</v>
      </c>
      <c r="D1397" s="107"/>
      <c r="E1397" s="180"/>
      <c r="F1397" s="134"/>
      <c r="G1397" s="460">
        <v>213361.7</v>
      </c>
      <c r="H1397" s="466"/>
      <c r="I1397" s="140"/>
      <c r="J1397" s="107"/>
    </row>
    <row r="1398" spans="1:10" s="1" customFormat="1" ht="30.75" customHeight="1" outlineLevel="1" x14ac:dyDescent="0.25">
      <c r="A1398" s="105">
        <v>35</v>
      </c>
      <c r="B1398" s="106" t="s">
        <v>725</v>
      </c>
      <c r="C1398" s="38" t="s">
        <v>11</v>
      </c>
      <c r="D1398" s="107"/>
      <c r="E1398" s="180"/>
      <c r="F1398" s="134"/>
      <c r="G1398" s="214">
        <v>227518.16</v>
      </c>
      <c r="H1398" s="466"/>
      <c r="I1398" s="140"/>
      <c r="J1398" s="107"/>
    </row>
    <row r="1399" spans="1:10" s="1" customFormat="1" ht="30.75" customHeight="1" outlineLevel="1" x14ac:dyDescent="0.25">
      <c r="A1399" s="105">
        <v>36</v>
      </c>
      <c r="B1399" s="110" t="s">
        <v>726</v>
      </c>
      <c r="C1399" s="38" t="s">
        <v>11</v>
      </c>
      <c r="D1399" s="107"/>
      <c r="E1399" s="182"/>
      <c r="F1399" s="135"/>
      <c r="G1399" s="111">
        <v>1012840.02</v>
      </c>
      <c r="H1399" s="201"/>
      <c r="I1399" s="141"/>
      <c r="J1399" s="107"/>
    </row>
    <row r="1400" spans="1:10" s="1" customFormat="1" ht="30.75" customHeight="1" outlineLevel="1" x14ac:dyDescent="0.25">
      <c r="A1400" s="105">
        <v>37</v>
      </c>
      <c r="B1400" s="106" t="s">
        <v>728</v>
      </c>
      <c r="C1400" s="38" t="s">
        <v>11</v>
      </c>
      <c r="D1400" s="107"/>
      <c r="E1400" s="173" t="s">
        <v>741</v>
      </c>
      <c r="F1400" s="133" t="s">
        <v>515</v>
      </c>
      <c r="G1400" s="108">
        <v>95699.18</v>
      </c>
      <c r="H1400" s="213">
        <v>43060</v>
      </c>
      <c r="I1400" s="139"/>
      <c r="J1400" s="107"/>
    </row>
    <row r="1401" spans="1:10" s="1" customFormat="1" ht="30.75" customHeight="1" outlineLevel="1" x14ac:dyDescent="0.25">
      <c r="A1401" s="105">
        <v>38</v>
      </c>
      <c r="B1401" s="106" t="s">
        <v>729</v>
      </c>
      <c r="C1401" s="38" t="s">
        <v>11</v>
      </c>
      <c r="D1401" s="107"/>
      <c r="E1401" s="180"/>
      <c r="F1401" s="134"/>
      <c r="G1401" s="214">
        <v>225174.68</v>
      </c>
      <c r="H1401" s="466"/>
      <c r="I1401" s="140"/>
      <c r="J1401" s="107"/>
    </row>
    <row r="1402" spans="1:10" s="1" customFormat="1" ht="30.75" customHeight="1" outlineLevel="1" x14ac:dyDescent="0.25">
      <c r="A1402" s="105">
        <v>39</v>
      </c>
      <c r="B1402" s="106" t="s">
        <v>730</v>
      </c>
      <c r="C1402" s="38" t="s">
        <v>11</v>
      </c>
      <c r="D1402" s="107"/>
      <c r="E1402" s="180"/>
      <c r="F1402" s="134"/>
      <c r="G1402" s="108">
        <v>364669.56</v>
      </c>
      <c r="H1402" s="466"/>
      <c r="I1402" s="140"/>
      <c r="J1402" s="107"/>
    </row>
    <row r="1403" spans="1:10" s="1" customFormat="1" ht="30.75" customHeight="1" outlineLevel="1" x14ac:dyDescent="0.25">
      <c r="A1403" s="105">
        <v>40</v>
      </c>
      <c r="B1403" s="106" t="s">
        <v>731</v>
      </c>
      <c r="C1403" s="38" t="s">
        <v>11</v>
      </c>
      <c r="D1403" s="107"/>
      <c r="E1403" s="180"/>
      <c r="F1403" s="134"/>
      <c r="G1403" s="214">
        <v>80999.92</v>
      </c>
      <c r="H1403" s="466"/>
      <c r="I1403" s="140"/>
      <c r="J1403" s="107"/>
    </row>
    <row r="1404" spans="1:10" s="1" customFormat="1" ht="30.75" customHeight="1" outlineLevel="1" x14ac:dyDescent="0.25">
      <c r="A1404" s="105">
        <v>41</v>
      </c>
      <c r="B1404" s="106" t="s">
        <v>732</v>
      </c>
      <c r="C1404" s="38" t="s">
        <v>11</v>
      </c>
      <c r="D1404" s="107"/>
      <c r="E1404" s="180"/>
      <c r="F1404" s="134"/>
      <c r="G1404" s="214">
        <v>255381.5</v>
      </c>
      <c r="H1404" s="466"/>
      <c r="I1404" s="140"/>
      <c r="J1404" s="107"/>
    </row>
    <row r="1405" spans="1:10" s="1" customFormat="1" ht="30.75" customHeight="1" outlineLevel="1" x14ac:dyDescent="0.25">
      <c r="A1405" s="105">
        <v>42</v>
      </c>
      <c r="B1405" s="468" t="s">
        <v>733</v>
      </c>
      <c r="C1405" s="38" t="s">
        <v>11</v>
      </c>
      <c r="D1405" s="107"/>
      <c r="E1405" s="180"/>
      <c r="F1405" s="134"/>
      <c r="G1405" s="460">
        <v>245239.4</v>
      </c>
      <c r="H1405" s="466"/>
      <c r="I1405" s="140"/>
      <c r="J1405" s="107"/>
    </row>
    <row r="1406" spans="1:10" s="1" customFormat="1" ht="30.75" customHeight="1" outlineLevel="1" x14ac:dyDescent="0.25">
      <c r="A1406" s="105">
        <v>43</v>
      </c>
      <c r="B1406" s="106" t="s">
        <v>734</v>
      </c>
      <c r="C1406" s="38" t="s">
        <v>11</v>
      </c>
      <c r="D1406" s="107"/>
      <c r="E1406" s="180"/>
      <c r="F1406" s="134"/>
      <c r="G1406" s="108">
        <v>210802.28</v>
      </c>
      <c r="H1406" s="466"/>
      <c r="I1406" s="140"/>
      <c r="J1406" s="107"/>
    </row>
    <row r="1407" spans="1:10" s="1" customFormat="1" ht="30.75" customHeight="1" outlineLevel="1" x14ac:dyDescent="0.25">
      <c r="A1407" s="105">
        <v>44</v>
      </c>
      <c r="B1407" s="110" t="s">
        <v>735</v>
      </c>
      <c r="C1407" s="38" t="s">
        <v>11</v>
      </c>
      <c r="D1407" s="107"/>
      <c r="E1407" s="180"/>
      <c r="F1407" s="134"/>
      <c r="G1407" s="111">
        <v>204196.64</v>
      </c>
      <c r="H1407" s="466"/>
      <c r="I1407" s="140"/>
      <c r="J1407" s="107"/>
    </row>
    <row r="1408" spans="1:10" s="1" customFormat="1" ht="30.75" customHeight="1" outlineLevel="1" x14ac:dyDescent="0.25">
      <c r="A1408" s="105">
        <v>45</v>
      </c>
      <c r="B1408" s="110" t="s">
        <v>736</v>
      </c>
      <c r="C1408" s="38" t="s">
        <v>11</v>
      </c>
      <c r="D1408" s="107"/>
      <c r="E1408" s="180"/>
      <c r="F1408" s="134"/>
      <c r="G1408" s="111">
        <v>323925.34000000003</v>
      </c>
      <c r="H1408" s="466"/>
      <c r="I1408" s="140"/>
      <c r="J1408" s="107"/>
    </row>
    <row r="1409" spans="1:10" s="1" customFormat="1" ht="30.75" customHeight="1" outlineLevel="1" x14ac:dyDescent="0.25">
      <c r="A1409" s="105">
        <v>46</v>
      </c>
      <c r="B1409" s="110" t="s">
        <v>737</v>
      </c>
      <c r="C1409" s="38" t="s">
        <v>11</v>
      </c>
      <c r="D1409" s="107"/>
      <c r="E1409" s="180"/>
      <c r="F1409" s="134"/>
      <c r="G1409" s="111">
        <v>140899.07999999999</v>
      </c>
      <c r="H1409" s="466"/>
      <c r="I1409" s="140"/>
      <c r="J1409" s="107"/>
    </row>
    <row r="1410" spans="1:10" s="1" customFormat="1" ht="30.75" customHeight="1" outlineLevel="1" x14ac:dyDescent="0.25">
      <c r="A1410" s="105">
        <v>47</v>
      </c>
      <c r="B1410" s="110" t="s">
        <v>738</v>
      </c>
      <c r="C1410" s="38" t="s">
        <v>11</v>
      </c>
      <c r="D1410" s="107"/>
      <c r="E1410" s="180"/>
      <c r="F1410" s="134"/>
      <c r="G1410" s="111">
        <v>176552.78</v>
      </c>
      <c r="H1410" s="466"/>
      <c r="I1410" s="140"/>
      <c r="J1410" s="107"/>
    </row>
    <row r="1411" spans="1:10" s="1" customFormat="1" ht="30.75" customHeight="1" outlineLevel="1" x14ac:dyDescent="0.25">
      <c r="A1411" s="105">
        <v>48</v>
      </c>
      <c r="B1411" s="110" t="s">
        <v>739</v>
      </c>
      <c r="C1411" s="38" t="s">
        <v>11</v>
      </c>
      <c r="D1411" s="107"/>
      <c r="E1411" s="180"/>
      <c r="F1411" s="134"/>
      <c r="G1411" s="111">
        <v>99196.7</v>
      </c>
      <c r="H1411" s="466"/>
      <c r="I1411" s="140"/>
      <c r="J1411" s="107"/>
    </row>
    <row r="1412" spans="1:10" s="1" customFormat="1" ht="30.75" customHeight="1" outlineLevel="1" x14ac:dyDescent="0.25">
      <c r="A1412" s="105">
        <v>49</v>
      </c>
      <c r="B1412" s="110" t="s">
        <v>740</v>
      </c>
      <c r="C1412" s="38" t="s">
        <v>11</v>
      </c>
      <c r="D1412" s="107"/>
      <c r="E1412" s="182"/>
      <c r="F1412" s="135"/>
      <c r="G1412" s="111">
        <v>379901</v>
      </c>
      <c r="H1412" s="201"/>
      <c r="I1412" s="141"/>
      <c r="J1412" s="107"/>
    </row>
    <row r="1413" spans="1:10" s="1" customFormat="1" ht="54" customHeight="1" outlineLevel="1" x14ac:dyDescent="0.25">
      <c r="A1413" s="420">
        <v>50</v>
      </c>
      <c r="B1413" s="231" t="s">
        <v>822</v>
      </c>
      <c r="C1413" s="230" t="s">
        <v>11</v>
      </c>
      <c r="D1413" s="107"/>
      <c r="E1413" s="173" t="s">
        <v>870</v>
      </c>
      <c r="F1413" s="133" t="s">
        <v>515</v>
      </c>
      <c r="G1413" s="296">
        <v>117308</v>
      </c>
      <c r="H1413" s="213">
        <v>43144</v>
      </c>
      <c r="I1413" s="117"/>
      <c r="J1413" s="107"/>
    </row>
    <row r="1414" spans="1:10" s="1" customFormat="1" ht="46.5" customHeight="1" outlineLevel="1" x14ac:dyDescent="0.25">
      <c r="A1414" s="420">
        <v>51</v>
      </c>
      <c r="B1414" s="231" t="s">
        <v>823</v>
      </c>
      <c r="C1414" s="230" t="s">
        <v>11</v>
      </c>
      <c r="D1414" s="107"/>
      <c r="E1414" s="182"/>
      <c r="F1414" s="135"/>
      <c r="G1414" s="296">
        <v>213955</v>
      </c>
      <c r="H1414" s="201"/>
      <c r="I1414" s="117"/>
      <c r="J1414" s="107"/>
    </row>
    <row r="1415" spans="1:10" s="1" customFormat="1" ht="19.5" customHeight="1" outlineLevel="1" x14ac:dyDescent="0.25">
      <c r="A1415" s="420"/>
      <c r="B1415" s="420"/>
      <c r="C1415" s="420"/>
      <c r="D1415" s="107"/>
      <c r="E1415" s="120"/>
      <c r="F1415" s="114"/>
      <c r="G1415" s="107">
        <f>SUM(G1364:G1414)</f>
        <v>12056916.049999999</v>
      </c>
      <c r="H1415" s="117"/>
      <c r="I1415" s="127"/>
      <c r="J1415" s="107">
        <f>SUM(J1364:J1412)</f>
        <v>4713980.5000000019</v>
      </c>
    </row>
    <row r="1416" spans="1:10" s="1" customFormat="1" ht="39.75" customHeight="1" outlineLevel="1" x14ac:dyDescent="0.25">
      <c r="A1416" s="420">
        <v>1</v>
      </c>
      <c r="B1416" s="469" t="s">
        <v>690</v>
      </c>
      <c r="C1416" s="469" t="s">
        <v>770</v>
      </c>
      <c r="D1416" s="107"/>
      <c r="E1416" s="120" t="s">
        <v>779</v>
      </c>
      <c r="F1416" s="130" t="s">
        <v>772</v>
      </c>
      <c r="G1416" s="193">
        <v>57017.15</v>
      </c>
      <c r="H1416" s="139" t="s">
        <v>827</v>
      </c>
      <c r="I1416" s="127"/>
      <c r="J1416" s="193">
        <v>57017.15</v>
      </c>
    </row>
    <row r="1417" spans="1:10" s="1" customFormat="1" ht="39" customHeight="1" outlineLevel="1" x14ac:dyDescent="0.25">
      <c r="A1417" s="420">
        <v>2</v>
      </c>
      <c r="B1417" s="469" t="s">
        <v>689</v>
      </c>
      <c r="C1417" s="469" t="s">
        <v>770</v>
      </c>
      <c r="D1417" s="107"/>
      <c r="E1417" s="120" t="s">
        <v>780</v>
      </c>
      <c r="F1417" s="131"/>
      <c r="G1417" s="193">
        <v>46096.15</v>
      </c>
      <c r="H1417" s="140"/>
      <c r="I1417" s="127"/>
      <c r="J1417" s="193">
        <v>49096.15</v>
      </c>
    </row>
    <row r="1418" spans="1:10" s="1" customFormat="1" ht="39" customHeight="1" outlineLevel="1" x14ac:dyDescent="0.25">
      <c r="A1418" s="420">
        <v>3</v>
      </c>
      <c r="B1418" s="469" t="s">
        <v>691</v>
      </c>
      <c r="C1418" s="469" t="s">
        <v>770</v>
      </c>
      <c r="D1418" s="107"/>
      <c r="E1418" s="120" t="s">
        <v>869</v>
      </c>
      <c r="F1418" s="131"/>
      <c r="G1418" s="193">
        <v>10000</v>
      </c>
      <c r="H1418" s="140"/>
      <c r="I1418" s="127"/>
      <c r="J1418" s="193">
        <v>10000</v>
      </c>
    </row>
    <row r="1419" spans="1:10" s="1" customFormat="1" ht="39" customHeight="1" outlineLevel="1" x14ac:dyDescent="0.25">
      <c r="A1419" s="420">
        <v>4</v>
      </c>
      <c r="B1419" s="211" t="s">
        <v>829</v>
      </c>
      <c r="C1419" s="211" t="s">
        <v>770</v>
      </c>
      <c r="D1419" s="94"/>
      <c r="E1419" s="75" t="s">
        <v>830</v>
      </c>
      <c r="F1419" s="131"/>
      <c r="G1419" s="178">
        <v>10000</v>
      </c>
      <c r="H1419" s="140"/>
      <c r="I1419" s="17"/>
      <c r="J1419" s="178">
        <v>10000</v>
      </c>
    </row>
    <row r="1420" spans="1:10" s="1" customFormat="1" ht="39" customHeight="1" outlineLevel="1" x14ac:dyDescent="0.25">
      <c r="A1420" s="420">
        <v>5</v>
      </c>
      <c r="B1420" s="64" t="s">
        <v>739</v>
      </c>
      <c r="C1420" s="211" t="s">
        <v>770</v>
      </c>
      <c r="D1420" s="331"/>
      <c r="E1420" s="38" t="s">
        <v>851</v>
      </c>
      <c r="F1420" s="131"/>
      <c r="G1420" s="470">
        <v>10000</v>
      </c>
      <c r="H1420" s="140"/>
      <c r="I1420" s="64"/>
      <c r="J1420" s="57">
        <v>10000</v>
      </c>
    </row>
    <row r="1421" spans="1:10" s="1" customFormat="1" ht="39" customHeight="1" outlineLevel="1" x14ac:dyDescent="0.25">
      <c r="A1421" s="420">
        <v>6</v>
      </c>
      <c r="B1421" s="64" t="s">
        <v>738</v>
      </c>
      <c r="C1421" s="211" t="s">
        <v>770</v>
      </c>
      <c r="D1421" s="331"/>
      <c r="E1421" s="38" t="s">
        <v>852</v>
      </c>
      <c r="F1421" s="131"/>
      <c r="G1421" s="38">
        <v>20000</v>
      </c>
      <c r="H1421" s="140"/>
      <c r="I1421" s="331"/>
      <c r="J1421" s="57">
        <v>20000</v>
      </c>
    </row>
    <row r="1422" spans="1:10" s="1" customFormat="1" ht="39" customHeight="1" outlineLevel="1" x14ac:dyDescent="0.25">
      <c r="A1422" s="420">
        <v>7</v>
      </c>
      <c r="B1422" s="64" t="s">
        <v>857</v>
      </c>
      <c r="C1422" s="211" t="s">
        <v>770</v>
      </c>
      <c r="D1422" s="331"/>
      <c r="E1422" s="38" t="s">
        <v>858</v>
      </c>
      <c r="F1422" s="131"/>
      <c r="G1422" s="57">
        <v>10000</v>
      </c>
      <c r="H1422" s="140"/>
      <c r="I1422" s="331"/>
      <c r="J1422" s="57">
        <v>10000</v>
      </c>
    </row>
    <row r="1423" spans="1:10" s="1" customFormat="1" ht="39" customHeight="1" outlineLevel="1" x14ac:dyDescent="0.25">
      <c r="A1423" s="105">
        <v>8</v>
      </c>
      <c r="B1423" s="64" t="s">
        <v>876</v>
      </c>
      <c r="C1423" s="211" t="s">
        <v>770</v>
      </c>
      <c r="D1423" s="331"/>
      <c r="E1423" s="38" t="s">
        <v>877</v>
      </c>
      <c r="F1423" s="131"/>
      <c r="G1423" s="57">
        <v>10000</v>
      </c>
      <c r="H1423" s="140"/>
      <c r="I1423" s="331"/>
      <c r="J1423" s="57">
        <v>10000</v>
      </c>
    </row>
    <row r="1424" spans="1:10" s="1" customFormat="1" ht="39" customHeight="1" outlineLevel="1" x14ac:dyDescent="0.25">
      <c r="A1424" s="420">
        <v>9</v>
      </c>
      <c r="B1424" s="471" t="s">
        <v>891</v>
      </c>
      <c r="C1424" s="211" t="s">
        <v>770</v>
      </c>
      <c r="D1424" s="472"/>
      <c r="E1424" s="230" t="s">
        <v>882</v>
      </c>
      <c r="F1424" s="131"/>
      <c r="G1424" s="114">
        <v>10000</v>
      </c>
      <c r="H1424" s="140"/>
      <c r="I1424" s="472"/>
      <c r="J1424" s="114">
        <v>10000</v>
      </c>
    </row>
    <row r="1425" spans="1:10" s="1" customFormat="1" ht="39" customHeight="1" outlineLevel="1" x14ac:dyDescent="0.25">
      <c r="A1425" s="420">
        <v>10</v>
      </c>
      <c r="B1425" s="471" t="s">
        <v>883</v>
      </c>
      <c r="C1425" s="211" t="s">
        <v>770</v>
      </c>
      <c r="D1425" s="472"/>
      <c r="E1425" s="230" t="s">
        <v>884</v>
      </c>
      <c r="F1425" s="131"/>
      <c r="G1425" s="114">
        <v>20000</v>
      </c>
      <c r="H1425" s="140"/>
      <c r="I1425" s="472"/>
      <c r="J1425" s="114">
        <v>20000</v>
      </c>
    </row>
    <row r="1426" spans="1:10" s="1" customFormat="1" ht="39" customHeight="1" outlineLevel="1" x14ac:dyDescent="0.25">
      <c r="A1426" s="420">
        <v>11</v>
      </c>
      <c r="B1426" s="471" t="s">
        <v>885</v>
      </c>
      <c r="C1426" s="211" t="s">
        <v>770</v>
      </c>
      <c r="D1426" s="472"/>
      <c r="E1426" s="230" t="s">
        <v>886</v>
      </c>
      <c r="F1426" s="131"/>
      <c r="G1426" s="114">
        <v>20000</v>
      </c>
      <c r="H1426" s="140"/>
      <c r="I1426" s="472"/>
      <c r="J1426" s="114">
        <v>20000</v>
      </c>
    </row>
    <row r="1427" spans="1:10" s="1" customFormat="1" ht="39" customHeight="1" outlineLevel="1" x14ac:dyDescent="0.25">
      <c r="A1427" s="420">
        <v>12</v>
      </c>
      <c r="B1427" s="471" t="s">
        <v>887</v>
      </c>
      <c r="C1427" s="211" t="s">
        <v>770</v>
      </c>
      <c r="D1427" s="472"/>
      <c r="E1427" s="230" t="s">
        <v>888</v>
      </c>
      <c r="F1427" s="131"/>
      <c r="G1427" s="114">
        <v>10000</v>
      </c>
      <c r="H1427" s="140"/>
      <c r="I1427" s="472"/>
      <c r="J1427" s="114">
        <v>10000</v>
      </c>
    </row>
    <row r="1428" spans="1:10" s="1" customFormat="1" ht="39" customHeight="1" outlineLevel="1" x14ac:dyDescent="0.25">
      <c r="A1428" s="420">
        <v>13</v>
      </c>
      <c r="B1428" s="471" t="s">
        <v>722</v>
      </c>
      <c r="C1428" s="211" t="s">
        <v>770</v>
      </c>
      <c r="D1428" s="472"/>
      <c r="E1428" s="230" t="s">
        <v>906</v>
      </c>
      <c r="F1428" s="131"/>
      <c r="G1428" s="114">
        <v>10000</v>
      </c>
      <c r="H1428" s="140"/>
      <c r="I1428" s="472"/>
      <c r="J1428" s="114">
        <v>10000</v>
      </c>
    </row>
    <row r="1429" spans="1:10" s="1" customFormat="1" ht="39" customHeight="1" outlineLevel="1" x14ac:dyDescent="0.25">
      <c r="A1429" s="420">
        <v>14</v>
      </c>
      <c r="B1429" s="471" t="s">
        <v>725</v>
      </c>
      <c r="C1429" s="211" t="s">
        <v>770</v>
      </c>
      <c r="D1429" s="472"/>
      <c r="E1429" s="230" t="s">
        <v>909</v>
      </c>
      <c r="F1429" s="131"/>
      <c r="G1429" s="114">
        <v>20000</v>
      </c>
      <c r="H1429" s="140"/>
      <c r="I1429" s="472"/>
      <c r="J1429" s="114">
        <v>20000</v>
      </c>
    </row>
    <row r="1430" spans="1:10" s="1" customFormat="1" ht="39" customHeight="1" outlineLevel="1" x14ac:dyDescent="0.25">
      <c r="A1430" s="420">
        <v>15</v>
      </c>
      <c r="B1430" s="471" t="s">
        <v>892</v>
      </c>
      <c r="C1430" s="211" t="s">
        <v>770</v>
      </c>
      <c r="D1430" s="472"/>
      <c r="E1430" s="230" t="s">
        <v>905</v>
      </c>
      <c r="F1430" s="131"/>
      <c r="G1430" s="114">
        <v>20000</v>
      </c>
      <c r="H1430" s="140"/>
      <c r="I1430" s="472"/>
      <c r="J1430" s="114">
        <v>20000</v>
      </c>
    </row>
    <row r="1431" spans="1:10" s="1" customFormat="1" ht="39" customHeight="1" outlineLevel="1" x14ac:dyDescent="0.25">
      <c r="A1431" s="420">
        <v>16</v>
      </c>
      <c r="B1431" s="471" t="s">
        <v>728</v>
      </c>
      <c r="C1431" s="211" t="s">
        <v>770</v>
      </c>
      <c r="D1431" s="472"/>
      <c r="E1431" s="230" t="s">
        <v>908</v>
      </c>
      <c r="F1431" s="131"/>
      <c r="G1431" s="114">
        <v>10000</v>
      </c>
      <c r="H1431" s="140"/>
      <c r="I1431" s="472"/>
      <c r="J1431" s="114">
        <v>10000</v>
      </c>
    </row>
    <row r="1432" spans="1:10" s="1" customFormat="1" ht="39" customHeight="1" outlineLevel="1" x14ac:dyDescent="0.25">
      <c r="A1432" s="420">
        <v>17</v>
      </c>
      <c r="B1432" s="471" t="s">
        <v>729</v>
      </c>
      <c r="C1432" s="211" t="s">
        <v>770</v>
      </c>
      <c r="D1432" s="472"/>
      <c r="E1432" s="230" t="s">
        <v>907</v>
      </c>
      <c r="F1432" s="131"/>
      <c r="G1432" s="114">
        <v>10000</v>
      </c>
      <c r="H1432" s="140"/>
      <c r="I1432" s="472"/>
      <c r="J1432" s="114">
        <v>10000</v>
      </c>
    </row>
    <row r="1433" spans="1:10" s="1" customFormat="1" ht="39" customHeight="1" outlineLevel="1" x14ac:dyDescent="0.25">
      <c r="A1433" s="420">
        <v>18</v>
      </c>
      <c r="B1433" s="64" t="s">
        <v>695</v>
      </c>
      <c r="C1433" s="211" t="s">
        <v>770</v>
      </c>
      <c r="D1433" s="472"/>
      <c r="E1433" s="230" t="s">
        <v>901</v>
      </c>
      <c r="F1433" s="131"/>
      <c r="G1433" s="114">
        <v>20000</v>
      </c>
      <c r="H1433" s="140"/>
      <c r="I1433" s="472"/>
      <c r="J1433" s="114">
        <v>20000</v>
      </c>
    </row>
    <row r="1434" spans="1:10" s="1" customFormat="1" ht="39" customHeight="1" outlineLevel="1" x14ac:dyDescent="0.25">
      <c r="A1434" s="420">
        <v>19</v>
      </c>
      <c r="B1434" s="64" t="s">
        <v>696</v>
      </c>
      <c r="C1434" s="211" t="s">
        <v>770</v>
      </c>
      <c r="D1434" s="472"/>
      <c r="E1434" s="230" t="s">
        <v>900</v>
      </c>
      <c r="F1434" s="131"/>
      <c r="G1434" s="114">
        <v>10000</v>
      </c>
      <c r="H1434" s="140"/>
      <c r="I1434" s="472"/>
      <c r="J1434" s="114">
        <v>10000</v>
      </c>
    </row>
    <row r="1435" spans="1:10" s="1" customFormat="1" ht="39" customHeight="1" outlineLevel="1" x14ac:dyDescent="0.25">
      <c r="A1435" s="420">
        <v>20</v>
      </c>
      <c r="B1435" s="64" t="s">
        <v>694</v>
      </c>
      <c r="C1435" s="211" t="s">
        <v>770</v>
      </c>
      <c r="D1435" s="472"/>
      <c r="E1435" s="230" t="s">
        <v>899</v>
      </c>
      <c r="F1435" s="131"/>
      <c r="G1435" s="114">
        <v>10000</v>
      </c>
      <c r="H1435" s="140"/>
      <c r="I1435" s="472"/>
      <c r="J1435" s="114">
        <v>10000</v>
      </c>
    </row>
    <row r="1436" spans="1:10" s="1" customFormat="1" ht="39" customHeight="1" outlineLevel="1" x14ac:dyDescent="0.25">
      <c r="A1436" s="420">
        <v>21</v>
      </c>
      <c r="B1436" s="64" t="s">
        <v>698</v>
      </c>
      <c r="C1436" s="211" t="s">
        <v>770</v>
      </c>
      <c r="D1436" s="472"/>
      <c r="E1436" s="230" t="s">
        <v>897</v>
      </c>
      <c r="F1436" s="131"/>
      <c r="G1436" s="114">
        <v>10000</v>
      </c>
      <c r="H1436" s="140"/>
      <c r="I1436" s="472"/>
      <c r="J1436" s="114">
        <v>10000</v>
      </c>
    </row>
    <row r="1437" spans="1:10" s="1" customFormat="1" ht="39" customHeight="1" outlineLevel="1" x14ac:dyDescent="0.25">
      <c r="A1437" s="420">
        <v>22</v>
      </c>
      <c r="B1437" s="64" t="s">
        <v>699</v>
      </c>
      <c r="C1437" s="211" t="s">
        <v>770</v>
      </c>
      <c r="D1437" s="472"/>
      <c r="E1437" s="230" t="s">
        <v>896</v>
      </c>
      <c r="F1437" s="131"/>
      <c r="G1437" s="114">
        <v>10000</v>
      </c>
      <c r="H1437" s="140"/>
      <c r="I1437" s="472"/>
      <c r="J1437" s="114">
        <v>10000</v>
      </c>
    </row>
    <row r="1438" spans="1:10" s="1" customFormat="1" ht="39" customHeight="1" outlineLevel="1" x14ac:dyDescent="0.25">
      <c r="A1438" s="420">
        <v>23</v>
      </c>
      <c r="B1438" s="64" t="s">
        <v>697</v>
      </c>
      <c r="C1438" s="211" t="s">
        <v>770</v>
      </c>
      <c r="D1438" s="472"/>
      <c r="E1438" s="230" t="s">
        <v>893</v>
      </c>
      <c r="F1438" s="131"/>
      <c r="G1438" s="114">
        <v>10000</v>
      </c>
      <c r="H1438" s="140"/>
      <c r="I1438" s="472"/>
      <c r="J1438" s="114">
        <v>10000</v>
      </c>
    </row>
    <row r="1439" spans="1:10" s="1" customFormat="1" ht="39" customHeight="1" outlineLevel="1" x14ac:dyDescent="0.25">
      <c r="A1439" s="420">
        <v>24</v>
      </c>
      <c r="B1439" s="64" t="s">
        <v>702</v>
      </c>
      <c r="C1439" s="211" t="s">
        <v>770</v>
      </c>
      <c r="D1439" s="472"/>
      <c r="E1439" s="230" t="s">
        <v>894</v>
      </c>
      <c r="F1439" s="131"/>
      <c r="G1439" s="114">
        <v>10000</v>
      </c>
      <c r="H1439" s="140"/>
      <c r="I1439" s="472"/>
      <c r="J1439" s="114">
        <v>10000</v>
      </c>
    </row>
    <row r="1440" spans="1:10" s="1" customFormat="1" ht="39" customHeight="1" outlineLevel="1" x14ac:dyDescent="0.25">
      <c r="A1440" s="420">
        <v>25</v>
      </c>
      <c r="B1440" s="64" t="s">
        <v>701</v>
      </c>
      <c r="C1440" s="211" t="s">
        <v>770</v>
      </c>
      <c r="D1440" s="472"/>
      <c r="E1440" s="230" t="s">
        <v>898</v>
      </c>
      <c r="F1440" s="131"/>
      <c r="G1440" s="114">
        <v>10000</v>
      </c>
      <c r="H1440" s="140"/>
      <c r="I1440" s="472"/>
      <c r="J1440" s="114">
        <v>10000</v>
      </c>
    </row>
    <row r="1441" spans="1:12" s="1" customFormat="1" ht="39" customHeight="1" outlineLevel="1" x14ac:dyDescent="0.25">
      <c r="A1441" s="420">
        <v>26</v>
      </c>
      <c r="B1441" s="64" t="s">
        <v>705</v>
      </c>
      <c r="C1441" s="211" t="s">
        <v>770</v>
      </c>
      <c r="D1441" s="472"/>
      <c r="E1441" s="230" t="s">
        <v>895</v>
      </c>
      <c r="F1441" s="131"/>
      <c r="G1441" s="114">
        <v>20000</v>
      </c>
      <c r="H1441" s="140"/>
      <c r="I1441" s="472"/>
      <c r="J1441" s="114">
        <v>20000</v>
      </c>
    </row>
    <row r="1442" spans="1:12" s="1" customFormat="1" ht="39" customHeight="1" outlineLevel="1" x14ac:dyDescent="0.25">
      <c r="A1442" s="420">
        <v>27</v>
      </c>
      <c r="B1442" s="64" t="s">
        <v>706</v>
      </c>
      <c r="C1442" s="211" t="s">
        <v>770</v>
      </c>
      <c r="D1442" s="472"/>
      <c r="E1442" s="230" t="s">
        <v>904</v>
      </c>
      <c r="F1442" s="131"/>
      <c r="G1442" s="114">
        <v>10000</v>
      </c>
      <c r="H1442" s="140"/>
      <c r="I1442" s="472"/>
      <c r="J1442" s="114">
        <v>10000</v>
      </c>
    </row>
    <row r="1443" spans="1:12" s="1" customFormat="1" ht="39" customHeight="1" outlineLevel="1" x14ac:dyDescent="0.25">
      <c r="A1443" s="420">
        <v>28</v>
      </c>
      <c r="B1443" s="64" t="s">
        <v>700</v>
      </c>
      <c r="C1443" s="211" t="s">
        <v>770</v>
      </c>
      <c r="D1443" s="472"/>
      <c r="E1443" s="230" t="s">
        <v>903</v>
      </c>
      <c r="F1443" s="131"/>
      <c r="G1443" s="114">
        <v>10000</v>
      </c>
      <c r="H1443" s="140"/>
      <c r="I1443" s="472"/>
      <c r="J1443" s="114">
        <v>10000</v>
      </c>
    </row>
    <row r="1444" spans="1:12" s="1" customFormat="1" ht="39" customHeight="1" outlineLevel="1" x14ac:dyDescent="0.25">
      <c r="A1444" s="420">
        <v>29</v>
      </c>
      <c r="B1444" s="64" t="s">
        <v>707</v>
      </c>
      <c r="C1444" s="211" t="s">
        <v>770</v>
      </c>
      <c r="D1444" s="472"/>
      <c r="E1444" s="230" t="s">
        <v>902</v>
      </c>
      <c r="F1444" s="132"/>
      <c r="G1444" s="114">
        <v>10000</v>
      </c>
      <c r="H1444" s="141"/>
      <c r="I1444" s="472"/>
      <c r="J1444" s="114">
        <v>10000</v>
      </c>
    </row>
    <row r="1445" spans="1:12" s="1" customFormat="1" ht="19.5" customHeight="1" outlineLevel="1" x14ac:dyDescent="0.25">
      <c r="A1445" s="420"/>
      <c r="B1445" s="224" t="s">
        <v>771</v>
      </c>
      <c r="C1445" s="225"/>
      <c r="D1445" s="107">
        <v>6000000</v>
      </c>
      <c r="E1445" s="120"/>
      <c r="F1445" s="114"/>
      <c r="G1445" s="107">
        <f>SUM(G1416:G1422)+G1423+G1424+G1425+G1426+G1427+SUM(G1428:G1444)</f>
        <v>443113.3</v>
      </c>
      <c r="H1445" s="117"/>
      <c r="I1445" s="127"/>
      <c r="J1445" s="107">
        <f>SUM(J1416:J1417)</f>
        <v>106113.3</v>
      </c>
    </row>
    <row r="1446" spans="1:12" s="3" customFormat="1" ht="16.5" x14ac:dyDescent="0.25">
      <c r="A1446" s="421" t="s">
        <v>28</v>
      </c>
      <c r="B1446" s="421"/>
      <c r="C1446" s="374"/>
      <c r="D1446" s="107">
        <f>D994+D998+D1002+D1005+D1007+D1009+D1011+D1014+D1016+D1018+D1020+D1022+D1024+D1026+D1028+D1030+D1034+D1036+D1043+D1046+D1049+D1054+D1057+D1067+D1071+D1074+D1076+D1078+D1080+D1082+D1086+D1088+D1093+D1099+D1102+D1104+D1106+D1111+D1114+D1116+D1118+D1121+D1123+D1125+D1127+D1129+D1131+D1135+D1141+D1147+D1150+D1152+D1155+D1157+D1159+D1162+D1167+D1169+D1172+D1174+D1176+D1178+D1180+D1182+D1184+D1187+D1194+D1198+D1200+D1203+D1205+D1212+D1214+D1218+D1223+D1227+D1230+D1232+D1236+D1240+D1242+D1244+D1246+D1250+D1254+D1256+D1262+D1266+D1268+D1272+D1274+D1276+D1278+D1280+D1282+D1286+D1290+D1292+D1297+D1299+D1305+D1309+D1312+D1314+D1317+D1321+D1325+D1329+D1332+D1334+D1337+D1341+D1344+D1346+D1349+D1352+D1354+D1356+D1358+D1360+D1362+D1363+D1445</f>
        <v>850169981.5316</v>
      </c>
      <c r="E1446" s="107">
        <f t="shared" ref="E1446:I1446" si="25">E994+E998+E1002+E1005+E1007+E1009+E1011+E1014++E1016+E1018+E1020+E1022+E1024+E1026+E1028+E1030+E1034+E1036+E1040+E1043+E1046+E1049+E1054+E1057+E1062+E1067+E1071+E1074+E1076+E1078+E1080+E1082+E1086+E1088+E1093+E1099+E1102+E1104+E1106+E1111+E1114+E1116+E1118+E1121+E1123+E1125+E1127+E1129+E1131+E1135+E1139+E1141+E1147+E1150+E1152+E1155+E1157+E1159+E1162+E1165+E1167+E1169+E1172+E1174+E1176+E1178+E1180+E1182+E1184+E1187+E1194+E1198+E1200+E1203+E1205+E1212+E1214+E1218+E1223+E1227+E1230+E1232+E1236+E1238+E1240+E1242+E1244+E1246+E1250+E1254+E1256+E1258+E1262+E1266+E1268+E1272+E1274+E1276+E1278+E1280+E1282+E1286+E1290+E1292+E1297+E1299+E1305+E1309+E1312+E1314+E1317+E1321+E1325+E1329+E1332+E1334+E1337+E1341+E1344+E1346+E1349+E1352+E1354+E1356+E1358+E1360+E1362+E1363</f>
        <v>0</v>
      </c>
      <c r="F1446" s="107">
        <f t="shared" si="25"/>
        <v>0</v>
      </c>
      <c r="G1446" s="107">
        <f>G994+G998+G1002+G1005+G1007+G1009+G1011+G1014++G1016+G1018+G1020+G1022+G1024+G1026+G1028+G1030+G1034+G1036+G1040+G1043+G1046+G1049+G1054+G1057+G1062+G1067+G1071+G1074+G1076+G1078+G1080+G1082+G1086+G1088+G1093+G1099+G1102+G1104+G1106+G1111+G1114+G1116+G1118+G1121+G1123+G1125+G1127+G1129+G1131+G1135+G1139+G1141+G1147+G1150+G1152+G1155+G1157+G1159+G1162+G1165+G1167+G1169+G1172+G1174+G1176+G1178+G1180+G1182+G1184+G1187+G1194+G1198+G1200+G1203+G1205+G1212+G1214+G1218+G1223+G1227+G1230+G1232+G1236+G1238+G1240+G1242+G1244+G1246+G1250+G1254+G1256+G1258+G1262+G1266+G1268+G1272+G1274+G1276+G1278+G1280+G1282+G1286+G1290+G1292+G1297+G1299+G1305+G1309+G1312+G1314+G1317+G1321+G1325+G1329+G1332+G1334+G1337+G1341+G1344+G1346+G1349+G1352+G1354+G1356+G1358+G1360+G1362+G1363+G1415+G1445</f>
        <v>886418502.08293092</v>
      </c>
      <c r="H1446" s="107">
        <f t="shared" si="25"/>
        <v>0</v>
      </c>
      <c r="I1446" s="107">
        <f t="shared" si="25"/>
        <v>0</v>
      </c>
      <c r="J1446" s="107">
        <f>J994+J998+J1002+J1005+J1007+J1009+J1011+J1014++J1016+J1018+J1020+J1022+J1024+J1026+J1028+J1030+J1034+J1036+J1040+J1043+J1046+J1049+J1054+J1057+J1062+J1067+J1071+J1074+J1076+J1078+J1080+J1082+J1086+J1088+J1093+J1099+J1102+J1104+J1106+J1111+J1114+J1116+J1118+J1121+J1123+J1125+J1127+J1129+J1131+J1135+J1139+J1141+J1147+J1150+J1152+J1155+J1157+J1159+J1162+J1165+J1167+J1169+J1172+J1174+J1176+J1178+J1180+J1182+J1184+J1187+J1194+J1198+J1200+J1203+J1205+J1212+J1214+J1218+J1223+J1227+J1230+J1232+J1236+J1238+J1240+J1242+J1244+J1246+J1250+J1254+J1256+J1258+J1262+J1266+J1268+J1272+J1274+J1276+J1278+J1280+J1282+J1286+J1290+J1292+J1297+J1299+J1305+J1309+J1312+J1314+J1317+J1321+J1325+J1329+J1332+J1334+J1337+J1341+J1344+J1346+J1349+J1352+J1354+J1356+J1358+J1360+J1362+J1415+J1445</f>
        <v>802014875.95000005</v>
      </c>
      <c r="K1446" s="2"/>
      <c r="L1446" s="2"/>
    </row>
    <row r="1447" spans="1:12" ht="16.5" x14ac:dyDescent="0.25">
      <c r="A1447" s="12"/>
      <c r="B1447" s="12"/>
      <c r="C1447" s="12"/>
      <c r="D1447" s="36"/>
      <c r="E1447" s="12"/>
      <c r="F1447" s="12"/>
      <c r="G1447" s="36"/>
      <c r="H1447" s="12"/>
      <c r="I1447" s="54"/>
      <c r="J1447" s="36"/>
    </row>
    <row r="1448" spans="1:12" ht="16.5" x14ac:dyDescent="0.25">
      <c r="A1448" s="12"/>
      <c r="B1448" s="12"/>
      <c r="C1448" s="12"/>
      <c r="D1448" s="36"/>
      <c r="E1448" s="12"/>
      <c r="F1448" s="12"/>
      <c r="G1448" s="36"/>
      <c r="H1448" s="12"/>
      <c r="I1448" s="54"/>
      <c r="J1448" s="45"/>
    </row>
  </sheetData>
  <autoFilter ref="A2:J1446"/>
  <dataConsolidate>
    <dataRefs count="1">
      <dataRef ref="A7:XFD7" sheet="Алек-Сах" r:id="rId1"/>
    </dataRefs>
  </dataConsolidate>
  <mergeCells count="1686">
    <mergeCell ref="H1306:H1308"/>
    <mergeCell ref="I231:I233"/>
    <mergeCell ref="H1206:H1210"/>
    <mergeCell ref="H1220:H1221"/>
    <mergeCell ref="H1310:H1311"/>
    <mergeCell ref="H1259:H1261"/>
    <mergeCell ref="C605:C612"/>
    <mergeCell ref="F605:F611"/>
    <mergeCell ref="H605:H611"/>
    <mergeCell ref="H298:H299"/>
    <mergeCell ref="I298:I299"/>
    <mergeCell ref="J298:J299"/>
    <mergeCell ref="C310:C311"/>
    <mergeCell ref="D310:D311"/>
    <mergeCell ref="E310:E311"/>
    <mergeCell ref="F310:F311"/>
    <mergeCell ref="G310:G311"/>
    <mergeCell ref="H310:H311"/>
    <mergeCell ref="I310:I311"/>
    <mergeCell ref="J310:J311"/>
    <mergeCell ref="C316:C317"/>
    <mergeCell ref="J316:J317"/>
    <mergeCell ref="H1068:H1070"/>
    <mergeCell ref="E230:E235"/>
    <mergeCell ref="F230:F235"/>
    <mergeCell ref="A251:A252"/>
    <mergeCell ref="F295:F297"/>
    <mergeCell ref="G307:G309"/>
    <mergeCell ref="A222:A223"/>
    <mergeCell ref="B222:B223"/>
    <mergeCell ref="C222:C223"/>
    <mergeCell ref="D222:D223"/>
    <mergeCell ref="E222:E223"/>
    <mergeCell ref="F222:F223"/>
    <mergeCell ref="G222:G223"/>
    <mergeCell ref="H222:H223"/>
    <mergeCell ref="I222:I223"/>
    <mergeCell ref="J222:J223"/>
    <mergeCell ref="A237:A242"/>
    <mergeCell ref="B251:B252"/>
    <mergeCell ref="E258:E274"/>
    <mergeCell ref="H237:H242"/>
    <mergeCell ref="A243:B243"/>
    <mergeCell ref="B244:B249"/>
    <mergeCell ref="A254:A255"/>
    <mergeCell ref="H251:H252"/>
    <mergeCell ref="H230:H235"/>
    <mergeCell ref="A244:A249"/>
    <mergeCell ref="H244:H249"/>
    <mergeCell ref="F254:F255"/>
    <mergeCell ref="C219:C220"/>
    <mergeCell ref="D219:D220"/>
    <mergeCell ref="E219:E220"/>
    <mergeCell ref="F219:F220"/>
    <mergeCell ref="G219:G220"/>
    <mergeCell ref="H219:H220"/>
    <mergeCell ref="I219:I220"/>
    <mergeCell ref="J219:J220"/>
    <mergeCell ref="A294:J294"/>
    <mergeCell ref="B301:B305"/>
    <mergeCell ref="G301:G303"/>
    <mergeCell ref="E298:E299"/>
    <mergeCell ref="F298:F299"/>
    <mergeCell ref="G298:G299"/>
    <mergeCell ref="C225:C226"/>
    <mergeCell ref="D225:D226"/>
    <mergeCell ref="E225:E226"/>
    <mergeCell ref="F225:F226"/>
    <mergeCell ref="G225:G226"/>
    <mergeCell ref="H225:H226"/>
    <mergeCell ref="I225:I226"/>
    <mergeCell ref="J225:J226"/>
    <mergeCell ref="C213:C214"/>
    <mergeCell ref="D213:D214"/>
    <mergeCell ref="E213:E214"/>
    <mergeCell ref="F213:F214"/>
    <mergeCell ref="G213:G214"/>
    <mergeCell ref="H213:H214"/>
    <mergeCell ref="I213:I214"/>
    <mergeCell ref="J213:J214"/>
    <mergeCell ref="C216:C217"/>
    <mergeCell ref="D216:D217"/>
    <mergeCell ref="E216:E217"/>
    <mergeCell ref="F216:F217"/>
    <mergeCell ref="G216:G217"/>
    <mergeCell ref="H216:H217"/>
    <mergeCell ref="I216:I217"/>
    <mergeCell ref="J216:J217"/>
    <mergeCell ref="I204:I205"/>
    <mergeCell ref="J204:J205"/>
    <mergeCell ref="C207:C208"/>
    <mergeCell ref="D207:D208"/>
    <mergeCell ref="E207:E208"/>
    <mergeCell ref="F207:F208"/>
    <mergeCell ref="G207:G208"/>
    <mergeCell ref="H207:H208"/>
    <mergeCell ref="I207:I208"/>
    <mergeCell ref="J207:J208"/>
    <mergeCell ref="C210:C211"/>
    <mergeCell ref="D210:D211"/>
    <mergeCell ref="E210:E211"/>
    <mergeCell ref="F210:F211"/>
    <mergeCell ref="G210:G211"/>
    <mergeCell ref="H210:H211"/>
    <mergeCell ref="I210:I211"/>
    <mergeCell ref="J210:J211"/>
    <mergeCell ref="C29:C30"/>
    <mergeCell ref="D29:D30"/>
    <mergeCell ref="E29:E30"/>
    <mergeCell ref="F29:F30"/>
    <mergeCell ref="G29:G30"/>
    <mergeCell ref="H29:H30"/>
    <mergeCell ref="I29:I30"/>
    <mergeCell ref="J29:J30"/>
    <mergeCell ref="C32:C33"/>
    <mergeCell ref="D32:D33"/>
    <mergeCell ref="E32:E33"/>
    <mergeCell ref="F32:F33"/>
    <mergeCell ref="G32:G33"/>
    <mergeCell ref="H32:H33"/>
    <mergeCell ref="I32:I33"/>
    <mergeCell ref="J32:J33"/>
    <mergeCell ref="B1445:C1445"/>
    <mergeCell ref="A359:J359"/>
    <mergeCell ref="A331:A335"/>
    <mergeCell ref="E1233:E1235"/>
    <mergeCell ref="E1206:E1210"/>
    <mergeCell ref="E1224:E1226"/>
    <mergeCell ref="E1228:E1229"/>
    <mergeCell ref="F1228:F1229"/>
    <mergeCell ref="E1215:E1217"/>
    <mergeCell ref="E1119:E1120"/>
    <mergeCell ref="I656:I659"/>
    <mergeCell ref="I666:I668"/>
    <mergeCell ref="I672:I673"/>
    <mergeCell ref="I675:I676"/>
    <mergeCell ref="E665:E668"/>
    <mergeCell ref="A805:J805"/>
    <mergeCell ref="A812:A813"/>
    <mergeCell ref="B780:B781"/>
    <mergeCell ref="A833:B833"/>
    <mergeCell ref="A1099:B1099"/>
    <mergeCell ref="A964:B964"/>
    <mergeCell ref="A999:A1001"/>
    <mergeCell ref="C276:C292"/>
    <mergeCell ref="C204:C205"/>
    <mergeCell ref="D204:D205"/>
    <mergeCell ref="E204:E205"/>
    <mergeCell ref="F204:F205"/>
    <mergeCell ref="G204:G205"/>
    <mergeCell ref="H204:H205"/>
    <mergeCell ref="A1002:B1002"/>
    <mergeCell ref="G1089:G1092"/>
    <mergeCell ref="H1107:H1110"/>
    <mergeCell ref="H1119:H1120"/>
    <mergeCell ref="H1100:H1101"/>
    <mergeCell ref="B918:B922"/>
    <mergeCell ref="B826:B827"/>
    <mergeCell ref="A826:A827"/>
    <mergeCell ref="F881:F889"/>
    <mergeCell ref="A906:A910"/>
    <mergeCell ref="B849:B853"/>
    <mergeCell ref="B912:B916"/>
    <mergeCell ref="A917:B917"/>
    <mergeCell ref="A1107:A1110"/>
    <mergeCell ref="A1129:B1129"/>
    <mergeCell ref="F1100:F1101"/>
    <mergeCell ref="F1058:F1061"/>
    <mergeCell ref="F1119:F1120"/>
    <mergeCell ref="G1119:G1120"/>
    <mergeCell ref="E1107:E1110"/>
    <mergeCell ref="E1083:E1085"/>
    <mergeCell ref="G1068:G1070"/>
    <mergeCell ref="E1063:E1066"/>
    <mergeCell ref="A940:A943"/>
    <mergeCell ref="B940:B943"/>
    <mergeCell ref="A935:A938"/>
    <mergeCell ref="A956:A957"/>
    <mergeCell ref="F946:F948"/>
    <mergeCell ref="A1022:B1022"/>
    <mergeCell ref="B1068:B1070"/>
    <mergeCell ref="B1050:B1053"/>
    <mergeCell ref="A1046:B1046"/>
    <mergeCell ref="B1044:B1045"/>
    <mergeCell ref="B1083:B1085"/>
    <mergeCell ref="A1094:A1098"/>
    <mergeCell ref="F1219:F1222"/>
    <mergeCell ref="G1219:G1222"/>
    <mergeCell ref="A1155:B1155"/>
    <mergeCell ref="A1159:B1159"/>
    <mergeCell ref="A1162:B1162"/>
    <mergeCell ref="B1160:B1161"/>
    <mergeCell ref="A1160:A1161"/>
    <mergeCell ref="B1037:B1039"/>
    <mergeCell ref="E1003:E1004"/>
    <mergeCell ref="B982:C982"/>
    <mergeCell ref="B1047:B1048"/>
    <mergeCell ref="B1219:B1222"/>
    <mergeCell ref="A1121:B1121"/>
    <mergeCell ref="A1049:B1049"/>
    <mergeCell ref="A990:B990"/>
    <mergeCell ref="G1063:G1066"/>
    <mergeCell ref="A1201:A1202"/>
    <mergeCell ref="A1215:A1217"/>
    <mergeCell ref="A1172:B1172"/>
    <mergeCell ref="A1176:B1176"/>
    <mergeCell ref="E1163:E1164"/>
    <mergeCell ref="E1089:E1092"/>
    <mergeCell ref="A1037:A1039"/>
    <mergeCell ref="E1031:E1033"/>
    <mergeCell ref="F999:F1001"/>
    <mergeCell ref="A961:B961"/>
    <mergeCell ref="A959:A960"/>
    <mergeCell ref="F967:F970"/>
    <mergeCell ref="B1012:B1013"/>
    <mergeCell ref="A1044:A1045"/>
    <mergeCell ref="A1018:B1018"/>
    <mergeCell ref="B995:B997"/>
    <mergeCell ref="G1310:G1311"/>
    <mergeCell ref="B1195:B1197"/>
    <mergeCell ref="G1228:G1229"/>
    <mergeCell ref="A1136:A1138"/>
    <mergeCell ref="B1107:B1110"/>
    <mergeCell ref="B1142:B1146"/>
    <mergeCell ref="A846:B846"/>
    <mergeCell ref="F906:F908"/>
    <mergeCell ref="B1136:B1138"/>
    <mergeCell ref="A992:A993"/>
    <mergeCell ref="A1057:B1057"/>
    <mergeCell ref="A1058:A1061"/>
    <mergeCell ref="B1003:B1004"/>
    <mergeCell ref="A1063:A1066"/>
    <mergeCell ref="B1063:B1066"/>
    <mergeCell ref="A1068:A1070"/>
    <mergeCell ref="A1014:B1014"/>
    <mergeCell ref="A1141:B1141"/>
    <mergeCell ref="A1135:B1135"/>
    <mergeCell ref="A1132:A1134"/>
    <mergeCell ref="G1058:G1061"/>
    <mergeCell ref="A1082:B1082"/>
    <mergeCell ref="B1100:B1101"/>
    <mergeCell ref="A1100:A1101"/>
    <mergeCell ref="A1147:B1147"/>
    <mergeCell ref="A1050:A1053"/>
    <mergeCell ref="B1310:B1311"/>
    <mergeCell ref="A1104:B1104"/>
    <mergeCell ref="A1106:B1106"/>
    <mergeCell ref="A1300:A1304"/>
    <mergeCell ref="A1167:B1167"/>
    <mergeCell ref="A1174:B1174"/>
    <mergeCell ref="B1170:B1171"/>
    <mergeCell ref="A1088:B1088"/>
    <mergeCell ref="B1072:B1073"/>
    <mergeCell ref="B1228:B1229"/>
    <mergeCell ref="A1169:B1169"/>
    <mergeCell ref="A1170:A1171"/>
    <mergeCell ref="A1247:A1249"/>
    <mergeCell ref="A1232:B1232"/>
    <mergeCell ref="B1163:B1164"/>
    <mergeCell ref="A1205:B1205"/>
    <mergeCell ref="A1114:B1114"/>
    <mergeCell ref="A1112:A1113"/>
    <mergeCell ref="A1125:B1125"/>
    <mergeCell ref="A1131:B1131"/>
    <mergeCell ref="B1132:B1134"/>
    <mergeCell ref="A1184:B1184"/>
    <mergeCell ref="A1203:B1203"/>
    <mergeCell ref="A1195:A1197"/>
    <mergeCell ref="A1012:A1013"/>
    <mergeCell ref="E1347:E1348"/>
    <mergeCell ref="E1326:E1328"/>
    <mergeCell ref="F1326:F1328"/>
    <mergeCell ref="F1083:F1085"/>
    <mergeCell ref="F1107:F1110"/>
    <mergeCell ref="G1107:G1110"/>
    <mergeCell ref="F1132:F1134"/>
    <mergeCell ref="H1083:H1085"/>
    <mergeCell ref="F1224:F1226"/>
    <mergeCell ref="G1306:G1308"/>
    <mergeCell ref="A1338:A1340"/>
    <mergeCell ref="A1086:B1086"/>
    <mergeCell ref="A1080:B1080"/>
    <mergeCell ref="A1031:A1033"/>
    <mergeCell ref="A1329:B1329"/>
    <mergeCell ref="A1212:B1212"/>
    <mergeCell ref="A1322:A1324"/>
    <mergeCell ref="A1297:B1297"/>
    <mergeCell ref="A1314:B1314"/>
    <mergeCell ref="A1274:B1274"/>
    <mergeCell ref="E1050:E1051"/>
    <mergeCell ref="F1089:F1092"/>
    <mergeCell ref="A1067:B1067"/>
    <mergeCell ref="A1072:A1073"/>
    <mergeCell ref="A1118:B1118"/>
    <mergeCell ref="A1123:B1123"/>
    <mergeCell ref="A1163:A1164"/>
    <mergeCell ref="A1228:A1229"/>
    <mergeCell ref="A1272:B1272"/>
    <mergeCell ref="A1299:B1299"/>
    <mergeCell ref="A1093:B1093"/>
    <mergeCell ref="I1295:I1296"/>
    <mergeCell ref="E1188:E1193"/>
    <mergeCell ref="F1188:F1193"/>
    <mergeCell ref="G1269:G1271"/>
    <mergeCell ref="E1132:E1134"/>
    <mergeCell ref="I1252:I1253"/>
    <mergeCell ref="I1189:I1191"/>
    <mergeCell ref="I1069:I1070"/>
    <mergeCell ref="G1094:G1098"/>
    <mergeCell ref="E1100:E1101"/>
    <mergeCell ref="H1228:H1229"/>
    <mergeCell ref="G1188:G1193"/>
    <mergeCell ref="B1206:B1211"/>
    <mergeCell ref="A1214:B1214"/>
    <mergeCell ref="A1290:B1290"/>
    <mergeCell ref="A1259:A1261"/>
    <mergeCell ref="B1263:B1265"/>
    <mergeCell ref="A1287:A1289"/>
    <mergeCell ref="A1142:A1146"/>
    <mergeCell ref="A1116:B1116"/>
    <mergeCell ref="A1223:B1223"/>
    <mergeCell ref="A1111:B1111"/>
    <mergeCell ref="A1150:B1150"/>
    <mergeCell ref="F1259:F1261"/>
    <mergeCell ref="H1089:H1092"/>
    <mergeCell ref="E1251:E1253"/>
    <mergeCell ref="A1076:B1076"/>
    <mergeCell ref="A1089:A1092"/>
    <mergeCell ref="A1139:B1139"/>
    <mergeCell ref="I1136:I1138"/>
    <mergeCell ref="I1369:I1383"/>
    <mergeCell ref="E1338:E1340"/>
    <mergeCell ref="G1347:G1348"/>
    <mergeCell ref="F1233:F1235"/>
    <mergeCell ref="G1338:G1340"/>
    <mergeCell ref="G1326:G1328"/>
    <mergeCell ref="H1364:H1368"/>
    <mergeCell ref="I1364:I1368"/>
    <mergeCell ref="H1347:H1348"/>
    <mergeCell ref="E1350:E1351"/>
    <mergeCell ref="E1068:E1070"/>
    <mergeCell ref="G1031:G1033"/>
    <mergeCell ref="I1163:I1164"/>
    <mergeCell ref="H1283:H1285"/>
    <mergeCell ref="E1219:E1222"/>
    <mergeCell ref="H1188:H1193"/>
    <mergeCell ref="H1031:H1033"/>
    <mergeCell ref="F1094:F1098"/>
    <mergeCell ref="G1132:G1134"/>
    <mergeCell ref="G1195:G1197"/>
    <mergeCell ref="E1318:E1320"/>
    <mergeCell ref="H1318:H1320"/>
    <mergeCell ref="H1326:H1328"/>
    <mergeCell ref="F1318:F1320"/>
    <mergeCell ref="I1400:I1412"/>
    <mergeCell ref="I1392:I1399"/>
    <mergeCell ref="I1326:I1328"/>
    <mergeCell ref="G1224:G1226"/>
    <mergeCell ref="G1322:G1324"/>
    <mergeCell ref="H1322:H1324"/>
    <mergeCell ref="F1350:F1351"/>
    <mergeCell ref="F1338:F1340"/>
    <mergeCell ref="H1338:H1340"/>
    <mergeCell ref="G1206:G1210"/>
    <mergeCell ref="F1347:F1348"/>
    <mergeCell ref="F1310:F1311"/>
    <mergeCell ref="E1364:E1368"/>
    <mergeCell ref="F1364:F1368"/>
    <mergeCell ref="I1219:I1221"/>
    <mergeCell ref="E1195:E1197"/>
    <mergeCell ref="H1392:H1399"/>
    <mergeCell ref="F1392:F1399"/>
    <mergeCell ref="I1384:I1391"/>
    <mergeCell ref="E1384:E1391"/>
    <mergeCell ref="F1384:F1391"/>
    <mergeCell ref="H1384:H1391"/>
    <mergeCell ref="F1322:F1324"/>
    <mergeCell ref="E1322:E1324"/>
    <mergeCell ref="I1215:I1217"/>
    <mergeCell ref="H1251:H1253"/>
    <mergeCell ref="E1310:E1311"/>
    <mergeCell ref="F1195:F1197"/>
    <mergeCell ref="H1263:H1265"/>
    <mergeCell ref="G1350:G1351"/>
    <mergeCell ref="H1350:H1351"/>
    <mergeCell ref="E1392:E1399"/>
    <mergeCell ref="F1369:F1383"/>
    <mergeCell ref="H1369:H1383"/>
    <mergeCell ref="A828:B828"/>
    <mergeCell ref="A1218:B1218"/>
    <mergeCell ref="B1215:B1217"/>
    <mergeCell ref="A1256:B1256"/>
    <mergeCell ref="G1318:G1320"/>
    <mergeCell ref="A1360:B1360"/>
    <mergeCell ref="A1362:B1362"/>
    <mergeCell ref="A1354:B1354"/>
    <mergeCell ref="A1310:A1311"/>
    <mergeCell ref="B1293:B1296"/>
    <mergeCell ref="A1269:A1271"/>
    <mergeCell ref="B1224:B1226"/>
    <mergeCell ref="A1219:A1222"/>
    <mergeCell ref="B1300:B1304"/>
    <mergeCell ref="A1250:B1250"/>
    <mergeCell ref="B1233:B1235"/>
    <mergeCell ref="A1240:B1240"/>
    <mergeCell ref="A1254:B1254"/>
    <mergeCell ref="B1269:B1271"/>
    <mergeCell ref="B1342:B1343"/>
    <mergeCell ref="A1334:B1334"/>
    <mergeCell ref="A1344:B1344"/>
    <mergeCell ref="A1071:B1071"/>
    <mergeCell ref="A1043:B1043"/>
    <mergeCell ref="A1030:B1030"/>
    <mergeCell ref="A1026:B1026"/>
    <mergeCell ref="A1024:B1024"/>
    <mergeCell ref="A1041:A1042"/>
    <mergeCell ref="A1005:B1005"/>
    <mergeCell ref="A1242:B1242"/>
    <mergeCell ref="A518:J518"/>
    <mergeCell ref="B522:B523"/>
    <mergeCell ref="B519:B520"/>
    <mergeCell ref="E501:E507"/>
    <mergeCell ref="E576:E577"/>
    <mergeCell ref="F576:F577"/>
    <mergeCell ref="B547:B548"/>
    <mergeCell ref="E579:E580"/>
    <mergeCell ref="B571:B574"/>
    <mergeCell ref="A557:B557"/>
    <mergeCell ref="F571:F574"/>
    <mergeCell ref="F559:F563"/>
    <mergeCell ref="H1094:H1098"/>
    <mergeCell ref="F1215:F1217"/>
    <mergeCell ref="G1215:G1217"/>
    <mergeCell ref="H1216:H1217"/>
    <mergeCell ref="G768:G769"/>
    <mergeCell ref="A1206:A1211"/>
    <mergeCell ref="A1182:B1182"/>
    <mergeCell ref="A1157:B1157"/>
    <mergeCell ref="A1198:B1198"/>
    <mergeCell ref="B1201:B1202"/>
    <mergeCell ref="A1165:B1165"/>
    <mergeCell ref="A1148:A1149"/>
    <mergeCell ref="A1083:A1085"/>
    <mergeCell ref="I1084:I1085"/>
    <mergeCell ref="G1100:G1101"/>
    <mergeCell ref="H1195:H1197"/>
    <mergeCell ref="A1185:A1186"/>
    <mergeCell ref="A1054:B1054"/>
    <mergeCell ref="A902:J902"/>
    <mergeCell ref="H881:H889"/>
    <mergeCell ref="A849:A853"/>
    <mergeCell ref="B945:C945"/>
    <mergeCell ref="A944:B944"/>
    <mergeCell ref="A926:B926"/>
    <mergeCell ref="G906:G908"/>
    <mergeCell ref="A994:B994"/>
    <mergeCell ref="F956:F957"/>
    <mergeCell ref="A843:B843"/>
    <mergeCell ref="H1003:H1004"/>
    <mergeCell ref="A814:B814"/>
    <mergeCell ref="H675:H676"/>
    <mergeCell ref="I490:I492"/>
    <mergeCell ref="I495:I497"/>
    <mergeCell ref="H576:H577"/>
    <mergeCell ref="G554:G556"/>
    <mergeCell ref="G815:G819"/>
    <mergeCell ref="H616:H617"/>
    <mergeCell ref="G490:G493"/>
    <mergeCell ref="A1011:B1011"/>
    <mergeCell ref="F977:F980"/>
    <mergeCell ref="G977:G980"/>
    <mergeCell ref="A1036:B1036"/>
    <mergeCell ref="E972:E975"/>
    <mergeCell ref="B1041:B1042"/>
    <mergeCell ref="G995:G997"/>
    <mergeCell ref="G918:G922"/>
    <mergeCell ref="I972:I975"/>
    <mergeCell ref="I977:I980"/>
    <mergeCell ref="G771:G776"/>
    <mergeCell ref="G912:G916"/>
    <mergeCell ref="H906:H908"/>
    <mergeCell ref="H930:H933"/>
    <mergeCell ref="H935:H938"/>
    <mergeCell ref="H972:H975"/>
    <mergeCell ref="H946:H948"/>
    <mergeCell ref="H962:H963"/>
    <mergeCell ref="I794:I801"/>
    <mergeCell ref="H953:H954"/>
    <mergeCell ref="G940:G943"/>
    <mergeCell ref="I1037:I1038"/>
    <mergeCell ref="H1058:H1061"/>
    <mergeCell ref="F1063:F1066"/>
    <mergeCell ref="I930:I933"/>
    <mergeCell ref="I935:I938"/>
    <mergeCell ref="H834:H835"/>
    <mergeCell ref="I906:I908"/>
    <mergeCell ref="I940:I943"/>
    <mergeCell ref="H995:H997"/>
    <mergeCell ref="H765:H766"/>
    <mergeCell ref="H977:H980"/>
    <mergeCell ref="F771:F776"/>
    <mergeCell ref="F765:F766"/>
    <mergeCell ref="F918:F922"/>
    <mergeCell ref="H783:H788"/>
    <mergeCell ref="H815:H819"/>
    <mergeCell ref="H918:H922"/>
    <mergeCell ref="G959:G960"/>
    <mergeCell ref="F762:F763"/>
    <mergeCell ref="G935:G938"/>
    <mergeCell ref="A203:B203"/>
    <mergeCell ref="B16:B19"/>
    <mergeCell ref="A24:A27"/>
    <mergeCell ref="H6:H10"/>
    <mergeCell ref="B319:B320"/>
    <mergeCell ref="B331:B335"/>
    <mergeCell ref="A451:A455"/>
    <mergeCell ref="H295:H297"/>
    <mergeCell ref="I410:I413"/>
    <mergeCell ref="E352:E353"/>
    <mergeCell ref="F352:F353"/>
    <mergeCell ref="A350:B350"/>
    <mergeCell ref="H421:H426"/>
    <mergeCell ref="H442:H444"/>
    <mergeCell ref="E323:E325"/>
    <mergeCell ref="A437:B437"/>
    <mergeCell ref="H307:H309"/>
    <mergeCell ref="H372:H376"/>
    <mergeCell ref="F307:F309"/>
    <mergeCell ref="A441:B441"/>
    <mergeCell ref="F367:F370"/>
    <mergeCell ref="G21:G22"/>
    <mergeCell ref="A348:B348"/>
    <mergeCell ref="G35:G36"/>
    <mergeCell ref="B380:B381"/>
    <mergeCell ref="H194:H198"/>
    <mergeCell ref="A300:B300"/>
    <mergeCell ref="I75:I78"/>
    <mergeCell ref="A301:A305"/>
    <mergeCell ref="A227:B227"/>
    <mergeCell ref="E35:E36"/>
    <mergeCell ref="A321:B321"/>
    <mergeCell ref="B295:B299"/>
    <mergeCell ref="A56:B56"/>
    <mergeCell ref="A11:B11"/>
    <mergeCell ref="A15:B15"/>
    <mergeCell ref="A43:A46"/>
    <mergeCell ref="B35:B36"/>
    <mergeCell ref="H21:H22"/>
    <mergeCell ref="E38:E41"/>
    <mergeCell ref="A565:B565"/>
    <mergeCell ref="A619:B619"/>
    <mergeCell ref="A199:B199"/>
    <mergeCell ref="I1143:I1144"/>
    <mergeCell ref="B1094:B1098"/>
    <mergeCell ref="G972:G975"/>
    <mergeCell ref="G1263:G1265"/>
    <mergeCell ref="E1263:E1265"/>
    <mergeCell ref="F1263:F1265"/>
    <mergeCell ref="G542:G545"/>
    <mergeCell ref="E372:E376"/>
    <mergeCell ref="A395:B395"/>
    <mergeCell ref="A407:A408"/>
    <mergeCell ref="A372:A376"/>
    <mergeCell ref="B383:B384"/>
    <mergeCell ref="A416:B416"/>
    <mergeCell ref="A386:A389"/>
    <mergeCell ref="H391:H395"/>
    <mergeCell ref="H702:H705"/>
    <mergeCell ref="G579:G580"/>
    <mergeCell ref="G999:G1001"/>
    <mergeCell ref="I1247:I1249"/>
    <mergeCell ref="F727:F731"/>
    <mergeCell ref="F1283:F1285"/>
    <mergeCell ref="B442:B444"/>
    <mergeCell ref="A439:A440"/>
    <mergeCell ref="H1132:H1134"/>
    <mergeCell ref="E1136:E1138"/>
    <mergeCell ref="F1136:F1138"/>
    <mergeCell ref="G1136:G1138"/>
    <mergeCell ref="H1136:H1138"/>
    <mergeCell ref="E1142:E1146"/>
    <mergeCell ref="F1142:F1146"/>
    <mergeCell ref="G1142:G1146"/>
    <mergeCell ref="H1142:H1146"/>
    <mergeCell ref="E1247:E1249"/>
    <mergeCell ref="F1247:F1249"/>
    <mergeCell ref="G1247:G1249"/>
    <mergeCell ref="H1247:H1249"/>
    <mergeCell ref="G1233:G1235"/>
    <mergeCell ref="H1233:H1235"/>
    <mergeCell ref="F1251:F1253"/>
    <mergeCell ref="G1251:G1253"/>
    <mergeCell ref="G1300:G1304"/>
    <mergeCell ref="H1300:H1304"/>
    <mergeCell ref="I1263:I1265"/>
    <mergeCell ref="F1206:F1210"/>
    <mergeCell ref="A28:B28"/>
    <mergeCell ref="E21:E22"/>
    <mergeCell ref="B29:B30"/>
    <mergeCell ref="B43:B46"/>
    <mergeCell ref="G1259:G1261"/>
    <mergeCell ref="E1306:E1308"/>
    <mergeCell ref="F1306:F1308"/>
    <mergeCell ref="F1300:F1304"/>
    <mergeCell ref="G1293:G1296"/>
    <mergeCell ref="H1293:H1296"/>
    <mergeCell ref="E1300:E1304"/>
    <mergeCell ref="E1293:E1296"/>
    <mergeCell ref="F1293:F1296"/>
    <mergeCell ref="I1284:I1285"/>
    <mergeCell ref="H1269:H1271"/>
    <mergeCell ref="E1259:E1261"/>
    <mergeCell ref="I1302:I1303"/>
    <mergeCell ref="G1283:G1285"/>
    <mergeCell ref="I1270:I1271"/>
    <mergeCell ref="E1269:E1271"/>
    <mergeCell ref="F1269:F1271"/>
    <mergeCell ref="F38:F41"/>
    <mergeCell ref="A194:A198"/>
    <mergeCell ref="A20:B20"/>
    <mergeCell ref="F43:F46"/>
    <mergeCell ref="H43:H46"/>
    <mergeCell ref="A35:A36"/>
    <mergeCell ref="F35:F36"/>
    <mergeCell ref="E67:E70"/>
    <mergeCell ref="F67:F70"/>
    <mergeCell ref="G67:G70"/>
    <mergeCell ref="F24:F27"/>
    <mergeCell ref="I24:I27"/>
    <mergeCell ref="I35:I36"/>
    <mergeCell ref="I64:I65"/>
    <mergeCell ref="G43:G46"/>
    <mergeCell ref="A164:A167"/>
    <mergeCell ref="B75:B79"/>
    <mergeCell ref="H75:H79"/>
    <mergeCell ref="A158:B158"/>
    <mergeCell ref="I161:I162"/>
    <mergeCell ref="E109:E113"/>
    <mergeCell ref="G164:G165"/>
    <mergeCell ref="A122:J122"/>
    <mergeCell ref="A105:B105"/>
    <mergeCell ref="F88:F92"/>
    <mergeCell ref="A31:B31"/>
    <mergeCell ref="E24:E27"/>
    <mergeCell ref="F21:F22"/>
    <mergeCell ref="G75:G79"/>
    <mergeCell ref="H130:H132"/>
    <mergeCell ref="B67:B70"/>
    <mergeCell ref="G94:G98"/>
    <mergeCell ref="A133:B133"/>
    <mergeCell ref="F109:F113"/>
    <mergeCell ref="G100:G104"/>
    <mergeCell ref="A129:J129"/>
    <mergeCell ref="A152:B152"/>
    <mergeCell ref="B108:C108"/>
    <mergeCell ref="E194:E198"/>
    <mergeCell ref="F194:F198"/>
    <mergeCell ref="A193:B193"/>
    <mergeCell ref="A169:A172"/>
    <mergeCell ref="A191:B191"/>
    <mergeCell ref="F81:F86"/>
    <mergeCell ref="H164:H165"/>
    <mergeCell ref="A71:B71"/>
    <mergeCell ref="A66:B66"/>
    <mergeCell ref="G169:G172"/>
    <mergeCell ref="B194:B198"/>
    <mergeCell ref="I109:I113"/>
    <mergeCell ref="E169:E172"/>
    <mergeCell ref="I164:I165"/>
    <mergeCell ref="F94:F98"/>
    <mergeCell ref="I194:I198"/>
    <mergeCell ref="I154:I155"/>
    <mergeCell ref="G88:G92"/>
    <mergeCell ref="A100:A104"/>
    <mergeCell ref="B200:B202"/>
    <mergeCell ref="E164:E165"/>
    <mergeCell ref="A150:A151"/>
    <mergeCell ref="A134:A137"/>
    <mergeCell ref="B125:C125"/>
    <mergeCell ref="F134:F137"/>
    <mergeCell ref="A99:B99"/>
    <mergeCell ref="E100:E104"/>
    <mergeCell ref="A175:B175"/>
    <mergeCell ref="F177:F180"/>
    <mergeCell ref="B169:B172"/>
    <mergeCell ref="A161:A162"/>
    <mergeCell ref="H94:H98"/>
    <mergeCell ref="H134:H137"/>
    <mergeCell ref="A128:B128"/>
    <mergeCell ref="A94:A98"/>
    <mergeCell ref="H200:H202"/>
    <mergeCell ref="A107:B107"/>
    <mergeCell ref="E94:E98"/>
    <mergeCell ref="A173:B173"/>
    <mergeCell ref="H161:H162"/>
    <mergeCell ref="H177:H180"/>
    <mergeCell ref="C147:C148"/>
    <mergeCell ref="D147:D148"/>
    <mergeCell ref="E147:E148"/>
    <mergeCell ref="F147:F148"/>
    <mergeCell ref="G147:G148"/>
    <mergeCell ref="H147:H148"/>
    <mergeCell ref="A121:B121"/>
    <mergeCell ref="B120:C120"/>
    <mergeCell ref="E177:E180"/>
    <mergeCell ref="A188:B188"/>
    <mergeCell ref="A160:B160"/>
    <mergeCell ref="F161:F162"/>
    <mergeCell ref="A153:A157"/>
    <mergeCell ref="B153:B157"/>
    <mergeCell ref="G134:G137"/>
    <mergeCell ref="H48:H50"/>
    <mergeCell ref="E81:E86"/>
    <mergeCell ref="A87:B87"/>
    <mergeCell ref="A80:B80"/>
    <mergeCell ref="B150:B151"/>
    <mergeCell ref="G130:G132"/>
    <mergeCell ref="F115:F119"/>
    <mergeCell ref="A88:A92"/>
    <mergeCell ref="E88:E92"/>
    <mergeCell ref="E75:E79"/>
    <mergeCell ref="B88:B92"/>
    <mergeCell ref="A75:A79"/>
    <mergeCell ref="E130:E132"/>
    <mergeCell ref="E134:E137"/>
    <mergeCell ref="H100:H104"/>
    <mergeCell ref="G161:G162"/>
    <mergeCell ref="A63:B63"/>
    <mergeCell ref="B55:C55"/>
    <mergeCell ref="E161:E162"/>
    <mergeCell ref="F52:F54"/>
    <mergeCell ref="B147:B148"/>
    <mergeCell ref="B141:B142"/>
    <mergeCell ref="A138:B138"/>
    <mergeCell ref="A184:J184"/>
    <mergeCell ref="E237:E242"/>
    <mergeCell ref="E244:E249"/>
    <mergeCell ref="F319:F320"/>
    <mergeCell ref="H109:H113"/>
    <mergeCell ref="A5:J5"/>
    <mergeCell ref="A57:J57"/>
    <mergeCell ref="B100:B104"/>
    <mergeCell ref="B94:B98"/>
    <mergeCell ref="A141:A142"/>
    <mergeCell ref="A144:A145"/>
    <mergeCell ref="B144:B145"/>
    <mergeCell ref="A143:B143"/>
    <mergeCell ref="A149:B149"/>
    <mergeCell ref="A93:B93"/>
    <mergeCell ref="A81:A86"/>
    <mergeCell ref="B81:B86"/>
    <mergeCell ref="F100:F104"/>
    <mergeCell ref="F130:F132"/>
    <mergeCell ref="A29:A30"/>
    <mergeCell ref="B21:B22"/>
    <mergeCell ref="A32:A33"/>
    <mergeCell ref="A34:B34"/>
    <mergeCell ref="A42:B42"/>
    <mergeCell ref="F6:F10"/>
    <mergeCell ref="I6:I10"/>
    <mergeCell ref="A6:A10"/>
    <mergeCell ref="A189:A190"/>
    <mergeCell ref="A168:B168"/>
    <mergeCell ref="B161:B162"/>
    <mergeCell ref="A147:A148"/>
    <mergeCell ref="A47:B47"/>
    <mergeCell ref="I177:I180"/>
    <mergeCell ref="I48:I50"/>
    <mergeCell ref="B6:B10"/>
    <mergeCell ref="G153:G157"/>
    <mergeCell ref="G81:G86"/>
    <mergeCell ref="A37:B37"/>
    <mergeCell ref="A38:A41"/>
    <mergeCell ref="G6:G10"/>
    <mergeCell ref="G24:G27"/>
    <mergeCell ref="H24:H27"/>
    <mergeCell ref="A23:B23"/>
    <mergeCell ref="A72:A73"/>
    <mergeCell ref="B72:B73"/>
    <mergeCell ref="A74:B74"/>
    <mergeCell ref="E64:E65"/>
    <mergeCell ref="E6:E10"/>
    <mergeCell ref="H16:H19"/>
    <mergeCell ref="B32:B33"/>
    <mergeCell ref="H35:H36"/>
    <mergeCell ref="B38:B41"/>
    <mergeCell ref="F75:F79"/>
    <mergeCell ref="B176:C176"/>
    <mergeCell ref="E48:E50"/>
    <mergeCell ref="F48:F50"/>
    <mergeCell ref="H81:H86"/>
    <mergeCell ref="B164:B167"/>
    <mergeCell ref="A130:A132"/>
    <mergeCell ref="B130:B132"/>
    <mergeCell ref="A163:B163"/>
    <mergeCell ref="I130:I131"/>
    <mergeCell ref="I38:I41"/>
    <mergeCell ref="I43:I46"/>
    <mergeCell ref="B189:B190"/>
    <mergeCell ref="A146:B146"/>
    <mergeCell ref="A16:A19"/>
    <mergeCell ref="G16:G19"/>
    <mergeCell ref="B24:B27"/>
    <mergeCell ref="E16:E19"/>
    <mergeCell ref="F16:F19"/>
    <mergeCell ref="A61:A62"/>
    <mergeCell ref="I81:I84"/>
    <mergeCell ref="H38:H41"/>
    <mergeCell ref="E43:E46"/>
    <mergeCell ref="G38:G41"/>
    <mergeCell ref="H88:H92"/>
    <mergeCell ref="A140:B140"/>
    <mergeCell ref="A124:B124"/>
    <mergeCell ref="B230:B235"/>
    <mergeCell ref="A225:A226"/>
    <mergeCell ref="A216:A217"/>
    <mergeCell ref="B219:B220"/>
    <mergeCell ref="A210:A211"/>
    <mergeCell ref="A64:A65"/>
    <mergeCell ref="B51:C51"/>
    <mergeCell ref="B134:B137"/>
    <mergeCell ref="F153:F157"/>
    <mergeCell ref="I101:I103"/>
    <mergeCell ref="H67:H70"/>
    <mergeCell ref="F200:F202"/>
    <mergeCell ref="G194:G198"/>
    <mergeCell ref="A200:A202"/>
    <mergeCell ref="E200:E202"/>
    <mergeCell ref="G200:G202"/>
    <mergeCell ref="E153:E157"/>
    <mergeCell ref="A186:B186"/>
    <mergeCell ref="A183:B183"/>
    <mergeCell ref="B204:B205"/>
    <mergeCell ref="A58:A59"/>
    <mergeCell ref="I200:I202"/>
    <mergeCell ref="F169:F172"/>
    <mergeCell ref="H153:H157"/>
    <mergeCell ref="F301:F303"/>
    <mergeCell ref="G295:G297"/>
    <mergeCell ref="G244:G249"/>
    <mergeCell ref="H323:H325"/>
    <mergeCell ref="G313:G315"/>
    <mergeCell ref="F258:F274"/>
    <mergeCell ref="A218:B218"/>
    <mergeCell ref="B237:B242"/>
    <mergeCell ref="E313:E315"/>
    <mergeCell ref="E301:E303"/>
    <mergeCell ref="E295:E297"/>
    <mergeCell ref="H258:H274"/>
    <mergeCell ref="G251:G252"/>
    <mergeCell ref="E251:E252"/>
    <mergeCell ref="G230:G235"/>
    <mergeCell ref="G254:G255"/>
    <mergeCell ref="A230:A235"/>
    <mergeCell ref="F251:F252"/>
    <mergeCell ref="B254:B255"/>
    <mergeCell ref="E254:E255"/>
    <mergeCell ref="H254:H255"/>
    <mergeCell ref="A229:B229"/>
    <mergeCell ref="F579:F580"/>
    <mergeCell ref="I576:I577"/>
    <mergeCell ref="H525:H527"/>
    <mergeCell ref="H536:H540"/>
    <mergeCell ref="A592:A593"/>
    <mergeCell ref="F360:F363"/>
    <mergeCell ref="E386:E390"/>
    <mergeCell ref="F313:F315"/>
    <mergeCell ref="A421:A426"/>
    <mergeCell ref="B407:B408"/>
    <mergeCell ref="H490:H493"/>
    <mergeCell ref="G485:G488"/>
    <mergeCell ref="F490:F493"/>
    <mergeCell ref="B410:B415"/>
    <mergeCell ref="A448:B448"/>
    <mergeCell ref="A420:B420"/>
    <mergeCell ref="E429:E434"/>
    <mergeCell ref="H480:H483"/>
    <mergeCell ref="H485:H488"/>
    <mergeCell ref="B428:C428"/>
    <mergeCell ref="F480:F483"/>
    <mergeCell ref="A547:A548"/>
    <mergeCell ref="G331:G334"/>
    <mergeCell ref="I323:I325"/>
    <mergeCell ref="D319:D320"/>
    <mergeCell ref="I319:I320"/>
    <mergeCell ref="J319:J320"/>
    <mergeCell ref="A542:A545"/>
    <mergeCell ref="A535:B535"/>
    <mergeCell ref="B536:B540"/>
    <mergeCell ref="E536:E540"/>
    <mergeCell ref="A382:B382"/>
    <mergeCell ref="A418:B418"/>
    <mergeCell ref="A465:A468"/>
    <mergeCell ref="F465:F468"/>
    <mergeCell ref="A360:A365"/>
    <mergeCell ref="E475:E478"/>
    <mergeCell ref="A470:A473"/>
    <mergeCell ref="B475:B478"/>
    <mergeCell ref="I470:I472"/>
    <mergeCell ref="H465:H468"/>
    <mergeCell ref="E465:E468"/>
    <mergeCell ref="G475:G478"/>
    <mergeCell ref="A480:A483"/>
    <mergeCell ref="I475:I477"/>
    <mergeCell ref="H360:H363"/>
    <mergeCell ref="I465:I467"/>
    <mergeCell ref="I451:I453"/>
    <mergeCell ref="F421:F426"/>
    <mergeCell ref="C298:C299"/>
    <mergeCell ref="D298:D299"/>
    <mergeCell ref="A761:B761"/>
    <mergeCell ref="E697:E700"/>
    <mergeCell ref="E702:E705"/>
    <mergeCell ref="B765:B766"/>
    <mergeCell ref="B680:C680"/>
    <mergeCell ref="B650:B652"/>
    <mergeCell ref="A744:J744"/>
    <mergeCell ref="E343:E346"/>
    <mergeCell ref="A318:B318"/>
    <mergeCell ref="A528:B528"/>
    <mergeCell ref="A517:B517"/>
    <mergeCell ref="I734:I740"/>
    <mergeCell ref="F721:F725"/>
    <mergeCell ref="A616:A618"/>
    <mergeCell ref="B616:B618"/>
    <mergeCell ref="F582:F583"/>
    <mergeCell ref="A450:B450"/>
    <mergeCell ref="B582:B583"/>
    <mergeCell ref="B337:B341"/>
    <mergeCell ref="H475:H478"/>
    <mergeCell ref="I480:I482"/>
    <mergeCell ref="B592:B593"/>
    <mergeCell ref="A665:A668"/>
    <mergeCell ref="F337:F340"/>
    <mergeCell ref="A293:B293"/>
    <mergeCell ref="B500:C500"/>
    <mergeCell ref="I276:I292"/>
    <mergeCell ref="C304:C305"/>
    <mergeCell ref="D304:D305"/>
    <mergeCell ref="F451:F455"/>
    <mergeCell ref="E304:E305"/>
    <mergeCell ref="H276:H292"/>
    <mergeCell ref="F304:F305"/>
    <mergeCell ref="G304:G305"/>
    <mergeCell ref="H304:H305"/>
    <mergeCell ref="I304:I305"/>
    <mergeCell ref="H501:H507"/>
    <mergeCell ref="I501:I507"/>
    <mergeCell ref="A495:A498"/>
    <mergeCell ref="I485:I487"/>
    <mergeCell ref="A330:B330"/>
    <mergeCell ref="D316:D317"/>
    <mergeCell ref="E316:E317"/>
    <mergeCell ref="F316:F317"/>
    <mergeCell ref="G316:G317"/>
    <mergeCell ref="H316:H317"/>
    <mergeCell ref="I316:I317"/>
    <mergeCell ref="I345:I346"/>
    <mergeCell ref="A337:A341"/>
    <mergeCell ref="H313:H315"/>
    <mergeCell ref="G337:G340"/>
    <mergeCell ref="B313:B317"/>
    <mergeCell ref="E319:E320"/>
    <mergeCell ref="A442:A444"/>
    <mergeCell ref="A327:B327"/>
    <mergeCell ref="A322:B322"/>
    <mergeCell ref="G367:G370"/>
    <mergeCell ref="G470:G473"/>
    <mergeCell ref="A366:B366"/>
    <mergeCell ref="H367:H370"/>
    <mergeCell ref="A385:B385"/>
    <mergeCell ref="B391:B393"/>
    <mergeCell ref="A438:J438"/>
    <mergeCell ref="H751:H754"/>
    <mergeCell ref="G751:G754"/>
    <mergeCell ref="I339:I340"/>
    <mergeCell ref="A1028:B1028"/>
    <mergeCell ref="B579:B580"/>
    <mergeCell ref="A462:B462"/>
    <mergeCell ref="B470:B473"/>
    <mergeCell ref="A981:B981"/>
    <mergeCell ref="A460:A461"/>
    <mergeCell ref="A571:A574"/>
    <mergeCell ref="A519:A520"/>
    <mergeCell ref="H559:H563"/>
    <mergeCell ref="I559:I563"/>
    <mergeCell ref="G391:G394"/>
    <mergeCell ref="G410:G415"/>
    <mergeCell ref="F386:F390"/>
    <mergeCell ref="G372:G376"/>
    <mergeCell ref="H550:H552"/>
    <mergeCell ref="H554:H556"/>
    <mergeCell ref="G480:G483"/>
    <mergeCell ref="F485:F488"/>
    <mergeCell ref="A1446:B1446"/>
    <mergeCell ref="B1185:B1186"/>
    <mergeCell ref="A1188:A1193"/>
    <mergeCell ref="B1188:B1193"/>
    <mergeCell ref="A1276:B1276"/>
    <mergeCell ref="A1278:B1278"/>
    <mergeCell ref="A1280:B1280"/>
    <mergeCell ref="A1282:B1282"/>
    <mergeCell ref="A1286:B1286"/>
    <mergeCell ref="B1283:B1285"/>
    <mergeCell ref="A1283:A1285"/>
    <mergeCell ref="A1236:B1236"/>
    <mergeCell ref="A1238:B1238"/>
    <mergeCell ref="A1326:A1328"/>
    <mergeCell ref="A1332:B1332"/>
    <mergeCell ref="A1312:B1312"/>
    <mergeCell ref="E620:E622"/>
    <mergeCell ref="A1034:B1034"/>
    <mergeCell ref="A1007:B1007"/>
    <mergeCell ref="A1016:B1016"/>
    <mergeCell ref="A1020:B1020"/>
    <mergeCell ref="A1009:B1009"/>
    <mergeCell ref="A1040:B1040"/>
    <mergeCell ref="B1031:B1033"/>
    <mergeCell ref="A958:B958"/>
    <mergeCell ref="E1283:E1285"/>
    <mergeCell ref="E1369:E1383"/>
    <mergeCell ref="A1251:A1253"/>
    <mergeCell ref="B1287:B1289"/>
    <mergeCell ref="B1259:B1261"/>
    <mergeCell ref="A1268:B1268"/>
    <mergeCell ref="A1292:B1292"/>
    <mergeCell ref="B1363:C1363"/>
    <mergeCell ref="A1246:B1246"/>
    <mergeCell ref="A1262:B1262"/>
    <mergeCell ref="A1356:B1356"/>
    <mergeCell ref="A1358:B1358"/>
    <mergeCell ref="A1350:A1351"/>
    <mergeCell ref="A1187:B1187"/>
    <mergeCell ref="A1194:B1194"/>
    <mergeCell ref="A1224:A1226"/>
    <mergeCell ref="B1322:B1324"/>
    <mergeCell ref="A1306:A1308"/>
    <mergeCell ref="A1321:B1321"/>
    <mergeCell ref="A1342:A1343"/>
    <mergeCell ref="A1346:B1346"/>
    <mergeCell ref="A1330:A1331"/>
    <mergeCell ref="A1352:B1352"/>
    <mergeCell ref="B1350:B1351"/>
    <mergeCell ref="A1349:B1349"/>
    <mergeCell ref="A1335:A1336"/>
    <mergeCell ref="A1347:A1348"/>
    <mergeCell ref="B1347:B1348"/>
    <mergeCell ref="B1335:B1336"/>
    <mergeCell ref="A1233:A1235"/>
    <mergeCell ref="A1230:B1230"/>
    <mergeCell ref="A1266:B1266"/>
    <mergeCell ref="A1258:B1258"/>
    <mergeCell ref="B1326:B1328"/>
    <mergeCell ref="A1305:B1305"/>
    <mergeCell ref="A1317:B1317"/>
    <mergeCell ref="B1315:B1316"/>
    <mergeCell ref="A1341:B1341"/>
    <mergeCell ref="B1338:B1340"/>
    <mergeCell ref="A1337:B1337"/>
    <mergeCell ref="B1330:B1331"/>
    <mergeCell ref="A1263:A1265"/>
    <mergeCell ref="A1178:B1178"/>
    <mergeCell ref="A1180:B1180"/>
    <mergeCell ref="A1293:A1296"/>
    <mergeCell ref="A1325:B1325"/>
    <mergeCell ref="B1089:B1092"/>
    <mergeCell ref="A1318:A1320"/>
    <mergeCell ref="B1318:B1320"/>
    <mergeCell ref="B1306:B1308"/>
    <mergeCell ref="A1315:A1316"/>
    <mergeCell ref="A1227:B1227"/>
    <mergeCell ref="B1251:B1253"/>
    <mergeCell ref="B1247:B1249"/>
    <mergeCell ref="A1244:B1244"/>
    <mergeCell ref="A1200:B1200"/>
    <mergeCell ref="B1148:B1149"/>
    <mergeCell ref="A1152:B1152"/>
    <mergeCell ref="A1153:A1154"/>
    <mergeCell ref="A1102:B1102"/>
    <mergeCell ref="B210:B211"/>
    <mergeCell ref="B225:B226"/>
    <mergeCell ref="G386:G389"/>
    <mergeCell ref="B360:B365"/>
    <mergeCell ref="A380:A381"/>
    <mergeCell ref="I258:I274"/>
    <mergeCell ref="F276:F292"/>
    <mergeCell ref="F323:F325"/>
    <mergeCell ref="A215:B215"/>
    <mergeCell ref="B1112:B1113"/>
    <mergeCell ref="A1127:B1127"/>
    <mergeCell ref="A1055:A1056"/>
    <mergeCell ref="A1074:B1074"/>
    <mergeCell ref="B1119:B1120"/>
    <mergeCell ref="A1119:A1120"/>
    <mergeCell ref="A804:B804"/>
    <mergeCell ref="A405:B405"/>
    <mergeCell ref="A747:B747"/>
    <mergeCell ref="B439:B440"/>
    <mergeCell ref="B727:B731"/>
    <mergeCell ref="B783:B788"/>
    <mergeCell ref="A873:B873"/>
    <mergeCell ref="A859:A861"/>
    <mergeCell ref="A765:A766"/>
    <mergeCell ref="A649:B649"/>
    <mergeCell ref="A714:B714"/>
    <mergeCell ref="A595:B595"/>
    <mergeCell ref="B748:B749"/>
    <mergeCell ref="A748:A749"/>
    <mergeCell ref="A756:A760"/>
    <mergeCell ref="A771:A776"/>
    <mergeCell ref="A224:B224"/>
    <mergeCell ref="A823:A824"/>
    <mergeCell ref="A446:A447"/>
    <mergeCell ref="A549:B549"/>
    <mergeCell ref="A581:B581"/>
    <mergeCell ref="B421:B426"/>
    <mergeCell ref="A489:B489"/>
    <mergeCell ref="A484:B484"/>
    <mergeCell ref="A342:B342"/>
    <mergeCell ref="B343:B347"/>
    <mergeCell ref="A391:A393"/>
    <mergeCell ref="B372:B376"/>
    <mergeCell ref="A379:B379"/>
    <mergeCell ref="A367:A370"/>
    <mergeCell ref="A701:B701"/>
    <mergeCell ref="A811:B811"/>
    <mergeCell ref="A576:A577"/>
    <mergeCell ref="B576:B577"/>
    <mergeCell ref="A499:B499"/>
    <mergeCell ref="A250:B250"/>
    <mergeCell ref="A256:B256"/>
    <mergeCell ref="A295:A299"/>
    <mergeCell ref="B823:B824"/>
    <mergeCell ref="A582:A583"/>
    <mergeCell ref="A587:B587"/>
    <mergeCell ref="A530:B530"/>
    <mergeCell ref="A558:C558"/>
    <mergeCell ref="B771:B776"/>
    <mergeCell ref="A750:B750"/>
    <mergeCell ref="A328:J328"/>
    <mergeCell ref="E331:E334"/>
    <mergeCell ref="F331:F334"/>
    <mergeCell ref="A67:A70"/>
    <mergeCell ref="A807:B807"/>
    <mergeCell ref="A396:C396"/>
    <mergeCell ref="B863:B866"/>
    <mergeCell ref="A863:A866"/>
    <mergeCell ref="A869:B869"/>
    <mergeCell ref="A841:B841"/>
    <mergeCell ref="B839:B840"/>
    <mergeCell ref="A825:B825"/>
    <mergeCell ref="B460:B461"/>
    <mergeCell ref="E451:E455"/>
    <mergeCell ref="A257:C257"/>
    <mergeCell ref="A541:B541"/>
    <mergeCell ref="B533:B534"/>
    <mergeCell ref="A533:A534"/>
    <mergeCell ref="A410:A415"/>
    <mergeCell ref="A371:B371"/>
    <mergeCell ref="A209:B209"/>
    <mergeCell ref="A221:B221"/>
    <mergeCell ref="A219:A220"/>
    <mergeCell ref="A358:B358"/>
    <mergeCell ref="E391:E395"/>
    <mergeCell ref="B859:B861"/>
    <mergeCell ref="A848:B848"/>
    <mergeCell ref="A858:B858"/>
    <mergeCell ref="A204:A205"/>
    <mergeCell ref="A253:B253"/>
    <mergeCell ref="A591:B591"/>
    <mergeCell ref="A445:B445"/>
    <mergeCell ref="B756:B760"/>
    <mergeCell ref="A550:A552"/>
    <mergeCell ref="A585:A586"/>
    <mergeCell ref="E337:E340"/>
    <mergeCell ref="A343:A347"/>
    <mergeCell ref="G451:G455"/>
    <mergeCell ref="F429:F434"/>
    <mergeCell ref="A390:B390"/>
    <mergeCell ref="B386:B389"/>
    <mergeCell ref="A427:B427"/>
    <mergeCell ref="E397:E399"/>
    <mergeCell ref="A464:B464"/>
    <mergeCell ref="H451:H455"/>
    <mergeCell ref="B451:B455"/>
    <mergeCell ref="B457:B458"/>
    <mergeCell ref="B1:J1"/>
    <mergeCell ref="A351:C351"/>
    <mergeCell ref="I429:I434"/>
    <mergeCell ref="G237:G242"/>
    <mergeCell ref="A4:B4"/>
    <mergeCell ref="A60:B60"/>
    <mergeCell ref="A13:B13"/>
    <mergeCell ref="A21:A22"/>
    <mergeCell ref="B58:B59"/>
    <mergeCell ref="B64:B65"/>
    <mergeCell ref="B61:B62"/>
    <mergeCell ref="B213:B214"/>
    <mergeCell ref="A206:B206"/>
    <mergeCell ref="A207:A208"/>
    <mergeCell ref="B207:B208"/>
    <mergeCell ref="A212:B212"/>
    <mergeCell ref="H352:H353"/>
    <mergeCell ref="I361:I363"/>
    <mergeCell ref="G360:G363"/>
    <mergeCell ref="B446:B447"/>
    <mergeCell ref="H386:H390"/>
    <mergeCell ref="A336:B336"/>
    <mergeCell ref="A406:J406"/>
    <mergeCell ref="I367:I369"/>
    <mergeCell ref="A457:A458"/>
    <mergeCell ref="A456:B456"/>
    <mergeCell ref="B367:B370"/>
    <mergeCell ref="I442:I443"/>
    <mergeCell ref="H410:H415"/>
    <mergeCell ref="A213:A214"/>
    <mergeCell ref="A307:A311"/>
    <mergeCell ref="A383:A384"/>
    <mergeCell ref="H301:H303"/>
    <mergeCell ref="A306:B306"/>
    <mergeCell ref="A312:B312"/>
    <mergeCell ref="A236:B236"/>
    <mergeCell ref="H319:H320"/>
    <mergeCell ref="J304:J305"/>
    <mergeCell ref="A459:B459"/>
    <mergeCell ref="F391:F395"/>
    <mergeCell ref="E480:E483"/>
    <mergeCell ref="B480:B483"/>
    <mergeCell ref="E470:E473"/>
    <mergeCell ref="H470:H473"/>
    <mergeCell ref="B216:B217"/>
    <mergeCell ref="F244:F249"/>
    <mergeCell ref="A313:A317"/>
    <mergeCell ref="A319:A320"/>
    <mergeCell ref="E307:E309"/>
    <mergeCell ref="B307:B311"/>
    <mergeCell ref="E410:E415"/>
    <mergeCell ref="F442:F444"/>
    <mergeCell ref="G442:G444"/>
    <mergeCell ref="B465:B468"/>
    <mergeCell ref="A479:B479"/>
    <mergeCell ref="F237:F242"/>
    <mergeCell ref="C401:C403"/>
    <mergeCell ref="A474:B474"/>
    <mergeCell ref="A475:A478"/>
    <mergeCell ref="G421:G426"/>
    <mergeCell ref="F397:F399"/>
    <mergeCell ref="F372:F376"/>
    <mergeCell ref="E367:E370"/>
    <mergeCell ref="G495:G498"/>
    <mergeCell ref="F470:F473"/>
    <mergeCell ref="A494:B494"/>
    <mergeCell ref="H401:H403"/>
    <mergeCell ref="E360:E363"/>
    <mergeCell ref="F343:F346"/>
    <mergeCell ref="G343:G346"/>
    <mergeCell ref="E485:E488"/>
    <mergeCell ref="G319:G320"/>
    <mergeCell ref="C319:C320"/>
    <mergeCell ref="F64:F65"/>
    <mergeCell ref="G64:G65"/>
    <mergeCell ref="H64:H65"/>
    <mergeCell ref="I147:I148"/>
    <mergeCell ref="J147:J148"/>
    <mergeCell ref="I169:I172"/>
    <mergeCell ref="F164:F165"/>
    <mergeCell ref="A570:B570"/>
    <mergeCell ref="A575:B575"/>
    <mergeCell ref="A469:B469"/>
    <mergeCell ref="A579:A580"/>
    <mergeCell ref="A566:J566"/>
    <mergeCell ref="A578:B578"/>
    <mergeCell ref="G536:G540"/>
    <mergeCell ref="F410:F415"/>
    <mergeCell ref="H397:H399"/>
    <mergeCell ref="A377:B377"/>
    <mergeCell ref="A409:B409"/>
    <mergeCell ref="E569:E570"/>
    <mergeCell ref="E571:E574"/>
    <mergeCell ref="A522:A523"/>
    <mergeCell ref="C509:C514"/>
    <mergeCell ref="F542:F545"/>
    <mergeCell ref="B550:B552"/>
    <mergeCell ref="B588:B590"/>
    <mergeCell ref="I525:I526"/>
    <mergeCell ref="B620:B622"/>
    <mergeCell ref="B624:B625"/>
    <mergeCell ref="E656:E659"/>
    <mergeCell ref="E554:E556"/>
    <mergeCell ref="F567:F568"/>
    <mergeCell ref="E421:E426"/>
    <mergeCell ref="A521:B521"/>
    <mergeCell ref="A568:B568"/>
    <mergeCell ref="A553:B553"/>
    <mergeCell ref="B554:B556"/>
    <mergeCell ref="A588:A590"/>
    <mergeCell ref="B542:B545"/>
    <mergeCell ref="E550:E552"/>
    <mergeCell ref="B525:B526"/>
    <mergeCell ref="A524:B524"/>
    <mergeCell ref="F536:F540"/>
    <mergeCell ref="A554:A556"/>
    <mergeCell ref="E559:E563"/>
    <mergeCell ref="E567:E568"/>
    <mergeCell ref="H542:H545"/>
    <mergeCell ref="A485:A488"/>
    <mergeCell ref="I538:I539"/>
    <mergeCell ref="E542:E545"/>
    <mergeCell ref="F495:F498"/>
    <mergeCell ref="B585:B586"/>
    <mergeCell ref="A584:B584"/>
    <mergeCell ref="A525:A526"/>
    <mergeCell ref="F525:F527"/>
    <mergeCell ref="A546:B546"/>
    <mergeCell ref="A536:A540"/>
    <mergeCell ref="I555:I556"/>
    <mergeCell ref="H495:H498"/>
    <mergeCell ref="E490:E493"/>
    <mergeCell ref="A490:A493"/>
    <mergeCell ref="B485:B488"/>
    <mergeCell ref="E525:E527"/>
    <mergeCell ref="A532:B532"/>
    <mergeCell ref="E495:E498"/>
    <mergeCell ref="B490:B493"/>
    <mergeCell ref="B495:B498"/>
    <mergeCell ref="A660:B660"/>
    <mergeCell ref="A669:B669"/>
    <mergeCell ref="B665:B668"/>
    <mergeCell ref="A653:B653"/>
    <mergeCell ref="A620:A622"/>
    <mergeCell ref="A626:B626"/>
    <mergeCell ref="A629:B629"/>
    <mergeCell ref="E627:E628"/>
    <mergeCell ref="A623:B623"/>
    <mergeCell ref="A594:B594"/>
    <mergeCell ref="F620:F622"/>
    <mergeCell ref="G656:G659"/>
    <mergeCell ref="H571:H574"/>
    <mergeCell ref="F596:F603"/>
    <mergeCell ref="H596:H603"/>
    <mergeCell ref="A770:B770"/>
    <mergeCell ref="B790:B791"/>
    <mergeCell ref="A789:B789"/>
    <mergeCell ref="A726:B726"/>
    <mergeCell ref="G721:G725"/>
    <mergeCell ref="F631:F637"/>
    <mergeCell ref="H631:H637"/>
    <mergeCell ref="I631:I637"/>
    <mergeCell ref="G765:G766"/>
    <mergeCell ref="A645:J645"/>
    <mergeCell ref="A782:B782"/>
    <mergeCell ref="H768:H769"/>
    <mergeCell ref="A732:B732"/>
    <mergeCell ref="E756:E760"/>
    <mergeCell ref="A671:B671"/>
    <mergeCell ref="A710:A711"/>
    <mergeCell ref="F697:F700"/>
    <mergeCell ref="A679:B679"/>
    <mergeCell ref="A707:A708"/>
    <mergeCell ref="A694:B694"/>
    <mergeCell ref="B672:B673"/>
    <mergeCell ref="A745:A746"/>
    <mergeCell ref="A674:B674"/>
    <mergeCell ref="E734:E740"/>
    <mergeCell ref="E1058:E1061"/>
    <mergeCell ref="H959:H960"/>
    <mergeCell ref="G967:G970"/>
    <mergeCell ref="E956:E957"/>
    <mergeCell ref="I946:I948"/>
    <mergeCell ref="H940:H943"/>
    <mergeCell ref="E946:E948"/>
    <mergeCell ref="G992:G993"/>
    <mergeCell ref="H927:H928"/>
    <mergeCell ref="G956:G957"/>
    <mergeCell ref="A952:J952"/>
    <mergeCell ref="B935:B938"/>
    <mergeCell ref="B927:B928"/>
    <mergeCell ref="A972:A975"/>
    <mergeCell ref="B992:B993"/>
    <mergeCell ref="H992:H993"/>
    <mergeCell ref="E962:E963"/>
    <mergeCell ref="G1083:G1085"/>
    <mergeCell ref="F927:F928"/>
    <mergeCell ref="B972:B975"/>
    <mergeCell ref="F972:F975"/>
    <mergeCell ref="E977:E980"/>
    <mergeCell ref="F1031:F1033"/>
    <mergeCell ref="E999:E1001"/>
    <mergeCell ref="E995:E997"/>
    <mergeCell ref="I1031:I1033"/>
    <mergeCell ref="I967:I968"/>
    <mergeCell ref="A834:A837"/>
    <mergeCell ref="A905:B905"/>
    <mergeCell ref="E924:E925"/>
    <mergeCell ref="F839:F840"/>
    <mergeCell ref="A854:B854"/>
    <mergeCell ref="A871:B871"/>
    <mergeCell ref="A930:A933"/>
    <mergeCell ref="E881:E889"/>
    <mergeCell ref="G849:G853"/>
    <mergeCell ref="A924:A925"/>
    <mergeCell ref="B844:B845"/>
    <mergeCell ref="B930:B933"/>
    <mergeCell ref="A779:B779"/>
    <mergeCell ref="A820:B820"/>
    <mergeCell ref="A780:A781"/>
    <mergeCell ref="A838:B838"/>
    <mergeCell ref="B815:B819"/>
    <mergeCell ref="A831:A832"/>
    <mergeCell ref="B924:B925"/>
    <mergeCell ref="A830:B830"/>
    <mergeCell ref="E918:E922"/>
    <mergeCell ref="A918:A922"/>
    <mergeCell ref="A923:B923"/>
    <mergeCell ref="A809:B809"/>
    <mergeCell ref="A903:A904"/>
    <mergeCell ref="A911:B911"/>
    <mergeCell ref="B906:B910"/>
    <mergeCell ref="A822:B822"/>
    <mergeCell ref="B831:B832"/>
    <mergeCell ref="A867:B867"/>
    <mergeCell ref="A815:A819"/>
    <mergeCell ref="I721:I724"/>
    <mergeCell ref="I727:I730"/>
    <mergeCell ref="I681:I684"/>
    <mergeCell ref="E794:E801"/>
    <mergeCell ref="A709:B709"/>
    <mergeCell ref="A720:B720"/>
    <mergeCell ref="H771:H776"/>
    <mergeCell ref="B793:C793"/>
    <mergeCell ref="E783:E788"/>
    <mergeCell ref="A792:B792"/>
    <mergeCell ref="G702:G705"/>
    <mergeCell ref="A768:A769"/>
    <mergeCell ref="A715:A719"/>
    <mergeCell ref="A743:B743"/>
    <mergeCell ref="A691:B691"/>
    <mergeCell ref="B715:B719"/>
    <mergeCell ref="A727:A731"/>
    <mergeCell ref="A777:B777"/>
    <mergeCell ref="A721:A725"/>
    <mergeCell ref="F715:F717"/>
    <mergeCell ref="B721:B725"/>
    <mergeCell ref="B710:B711"/>
    <mergeCell ref="A712:B712"/>
    <mergeCell ref="B733:C733"/>
    <mergeCell ref="B762:B763"/>
    <mergeCell ref="H756:H760"/>
    <mergeCell ref="A767:B767"/>
    <mergeCell ref="A764:B764"/>
    <mergeCell ref="B630:C630"/>
    <mergeCell ref="A644:B644"/>
    <mergeCell ref="A755:B755"/>
    <mergeCell ref="A614:B614"/>
    <mergeCell ref="E672:E673"/>
    <mergeCell ref="E675:E676"/>
    <mergeCell ref="C639:C642"/>
    <mergeCell ref="A675:A676"/>
    <mergeCell ref="E596:E603"/>
    <mergeCell ref="B627:B628"/>
    <mergeCell ref="A627:A628"/>
    <mergeCell ref="A647:B647"/>
    <mergeCell ref="E715:E717"/>
    <mergeCell ref="B702:B705"/>
    <mergeCell ref="A662:B662"/>
    <mergeCell ref="A650:A652"/>
    <mergeCell ref="B745:B746"/>
    <mergeCell ref="A664:B664"/>
    <mergeCell ref="A656:A659"/>
    <mergeCell ref="A692:J692"/>
    <mergeCell ref="B656:B659"/>
    <mergeCell ref="A655:B655"/>
    <mergeCell ref="F627:F628"/>
    <mergeCell ref="B675:B676"/>
    <mergeCell ref="A624:A625"/>
    <mergeCell ref="H429:H434"/>
    <mergeCell ref="I620:I621"/>
    <mergeCell ref="F550:F552"/>
    <mergeCell ref="G465:G468"/>
    <mergeCell ref="F475:F478"/>
    <mergeCell ref="I397:I399"/>
    <mergeCell ref="G582:G583"/>
    <mergeCell ref="I579:I580"/>
    <mergeCell ref="G571:G574"/>
    <mergeCell ref="F569:F570"/>
    <mergeCell ref="G550:G552"/>
    <mergeCell ref="F616:F618"/>
    <mergeCell ref="G576:G577"/>
    <mergeCell ref="F656:F659"/>
    <mergeCell ref="G620:G622"/>
    <mergeCell ref="H620:H621"/>
    <mergeCell ref="F554:F556"/>
    <mergeCell ref="A856:B856"/>
    <mergeCell ref="A912:A916"/>
    <mergeCell ref="G665:G668"/>
    <mergeCell ref="F672:F673"/>
    <mergeCell ref="A844:A845"/>
    <mergeCell ref="A783:A788"/>
    <mergeCell ref="A879:B879"/>
    <mergeCell ref="E906:E908"/>
    <mergeCell ref="A697:A700"/>
    <mergeCell ref="A706:B706"/>
    <mergeCell ref="I912:I915"/>
    <mergeCell ref="B834:B837"/>
    <mergeCell ref="B768:B769"/>
    <mergeCell ref="A702:A705"/>
    <mergeCell ref="E681:E684"/>
    <mergeCell ref="B812:B813"/>
    <mergeCell ref="A790:A791"/>
    <mergeCell ref="F834:F835"/>
    <mergeCell ref="A877:B877"/>
    <mergeCell ref="I881:I889"/>
    <mergeCell ref="A875:B875"/>
    <mergeCell ref="A862:B862"/>
    <mergeCell ref="I758:I759"/>
    <mergeCell ref="G715:G717"/>
    <mergeCell ref="H697:H700"/>
    <mergeCell ref="A677:B677"/>
    <mergeCell ref="A751:A754"/>
    <mergeCell ref="B707:B708"/>
    <mergeCell ref="B697:B700"/>
    <mergeCell ref="F768:F769"/>
    <mergeCell ref="G834:G835"/>
    <mergeCell ref="A880:C880"/>
    <mergeCell ref="A951:B951"/>
    <mergeCell ref="A929:B929"/>
    <mergeCell ref="A927:A928"/>
    <mergeCell ref="E983:E987"/>
    <mergeCell ref="F983:F987"/>
    <mergeCell ref="B959:B960"/>
    <mergeCell ref="A962:A963"/>
    <mergeCell ref="A995:A997"/>
    <mergeCell ref="A991:J991"/>
    <mergeCell ref="B967:B970"/>
    <mergeCell ref="A977:A980"/>
    <mergeCell ref="B977:B980"/>
    <mergeCell ref="F891:F895"/>
    <mergeCell ref="B956:B957"/>
    <mergeCell ref="A955:B955"/>
    <mergeCell ref="A998:B998"/>
    <mergeCell ref="A976:B976"/>
    <mergeCell ref="A971:B971"/>
    <mergeCell ref="A939:B939"/>
    <mergeCell ref="A953:A954"/>
    <mergeCell ref="E953:E954"/>
    <mergeCell ref="B953:B954"/>
    <mergeCell ref="A901:B901"/>
    <mergeCell ref="E930:E933"/>
    <mergeCell ref="F930:F933"/>
    <mergeCell ref="F935:F938"/>
    <mergeCell ref="F940:F943"/>
    <mergeCell ref="B903:B904"/>
    <mergeCell ref="A934:B934"/>
    <mergeCell ref="E992:E993"/>
    <mergeCell ref="G1003:G1004"/>
    <mergeCell ref="H983:H987"/>
    <mergeCell ref="G953:G954"/>
    <mergeCell ref="I1322:I1324"/>
    <mergeCell ref="H967:H970"/>
    <mergeCell ref="B999:B1001"/>
    <mergeCell ref="E967:E970"/>
    <mergeCell ref="B1153:B1154"/>
    <mergeCell ref="A1309:B1309"/>
    <mergeCell ref="A1078:B1078"/>
    <mergeCell ref="I1058:I1061"/>
    <mergeCell ref="A1047:A1048"/>
    <mergeCell ref="B1055:B1056"/>
    <mergeCell ref="I1318:I1320"/>
    <mergeCell ref="B1058:B1061"/>
    <mergeCell ref="A1062:B1062"/>
    <mergeCell ref="A1003:A1004"/>
    <mergeCell ref="A967:A970"/>
    <mergeCell ref="B962:B963"/>
    <mergeCell ref="A839:A840"/>
    <mergeCell ref="E863:E866"/>
    <mergeCell ref="A966:B966"/>
    <mergeCell ref="H999:H1001"/>
    <mergeCell ref="I918:I921"/>
    <mergeCell ref="G930:G933"/>
    <mergeCell ref="G863:G866"/>
    <mergeCell ref="F849:F853"/>
    <mergeCell ref="E935:E938"/>
    <mergeCell ref="E927:E928"/>
    <mergeCell ref="E849:E853"/>
    <mergeCell ref="I817:I818"/>
    <mergeCell ref="F912:F916"/>
    <mergeCell ref="G727:G731"/>
    <mergeCell ref="G756:G760"/>
    <mergeCell ref="E839:E840"/>
    <mergeCell ref="E768:E769"/>
    <mergeCell ref="F734:F740"/>
    <mergeCell ref="I752:I753"/>
    <mergeCell ref="F751:F754"/>
    <mergeCell ref="F756:F760"/>
    <mergeCell ref="E727:E731"/>
    <mergeCell ref="I775:I776"/>
    <mergeCell ref="F783:F788"/>
    <mergeCell ref="E815:E819"/>
    <mergeCell ref="H794:H801"/>
    <mergeCell ref="H849:H853"/>
    <mergeCell ref="F1003:F1004"/>
    <mergeCell ref="F959:F960"/>
    <mergeCell ref="A615:J615"/>
    <mergeCell ref="G675:G676"/>
    <mergeCell ref="G616:G618"/>
    <mergeCell ref="E582:E583"/>
    <mergeCell ref="A672:A673"/>
    <mergeCell ref="G697:G700"/>
    <mergeCell ref="A696:B696"/>
    <mergeCell ref="A762:A763"/>
    <mergeCell ref="B751:B754"/>
    <mergeCell ref="E751:E754"/>
    <mergeCell ref="G783:G788"/>
    <mergeCell ref="F962:F963"/>
    <mergeCell ref="F953:F954"/>
    <mergeCell ref="E940:E943"/>
    <mergeCell ref="I983:I987"/>
    <mergeCell ref="I596:I603"/>
    <mergeCell ref="G927:G928"/>
    <mergeCell ref="E765:E766"/>
    <mergeCell ref="E771:E776"/>
    <mergeCell ref="F863:F866"/>
    <mergeCell ref="E442:E444"/>
    <mergeCell ref="F501:F507"/>
    <mergeCell ref="F1068:F1070"/>
    <mergeCell ref="F1050:F1051"/>
    <mergeCell ref="I1100:I1101"/>
    <mergeCell ref="F992:F993"/>
    <mergeCell ref="F995:F997"/>
    <mergeCell ref="H579:H580"/>
    <mergeCell ref="H639:H642"/>
    <mergeCell ref="F639:F642"/>
    <mergeCell ref="F815:F819"/>
    <mergeCell ref="H956:H957"/>
    <mergeCell ref="I1091:I1092"/>
    <mergeCell ref="H863:H866"/>
    <mergeCell ref="H839:H840"/>
    <mergeCell ref="H681:H684"/>
    <mergeCell ref="I551:I552"/>
    <mergeCell ref="I544:I545"/>
    <mergeCell ref="G525:G527"/>
    <mergeCell ref="I571:I573"/>
    <mergeCell ref="E762:E763"/>
    <mergeCell ref="H672:H673"/>
    <mergeCell ref="H734:H740"/>
    <mergeCell ref="E834:E835"/>
    <mergeCell ref="H762:H763"/>
    <mergeCell ref="H912:H916"/>
    <mergeCell ref="E1413:E1414"/>
    <mergeCell ref="H1413:H1414"/>
    <mergeCell ref="F355:F356"/>
    <mergeCell ref="H355:H356"/>
    <mergeCell ref="E912:E916"/>
    <mergeCell ref="F1413:F1414"/>
    <mergeCell ref="F1416:F1444"/>
    <mergeCell ref="H1416:H1444"/>
    <mergeCell ref="I616:I617"/>
    <mergeCell ref="E959:E960"/>
    <mergeCell ref="F665:F668"/>
    <mergeCell ref="F401:F403"/>
    <mergeCell ref="G839:G840"/>
    <mergeCell ref="F686:F689"/>
    <mergeCell ref="H686:H689"/>
    <mergeCell ref="H891:H895"/>
    <mergeCell ref="F681:F684"/>
    <mergeCell ref="F794:F801"/>
    <mergeCell ref="F702:F705"/>
    <mergeCell ref="G672:G673"/>
    <mergeCell ref="F675:F676"/>
    <mergeCell ref="G627:G628"/>
    <mergeCell ref="F509:F515"/>
    <mergeCell ref="H509:H515"/>
    <mergeCell ref="I582:I583"/>
    <mergeCell ref="E631:E637"/>
    <mergeCell ref="I1307:I1308"/>
    <mergeCell ref="G962:G963"/>
    <mergeCell ref="E721:E725"/>
    <mergeCell ref="H582:H583"/>
    <mergeCell ref="E616:E618"/>
    <mergeCell ref="H1050:H1051"/>
    <mergeCell ref="G1050:G1051"/>
    <mergeCell ref="H1063:H1066"/>
    <mergeCell ref="E1400:E1412"/>
    <mergeCell ref="F1400:F1412"/>
    <mergeCell ref="H1400:H1412"/>
    <mergeCell ref="E1094:E1098"/>
  </mergeCells>
  <pageMargins left="0.23622047244094491" right="0.23622047244094491" top="0.74803149606299213" bottom="0.74803149606299213" header="0.31496062992125984" footer="0.31496062992125984"/>
  <pageSetup paperSize="9" scale="39" fitToWidth="0" fitToHeight="0" orientation="landscape" r:id="rId2"/>
  <rowBreaks count="9" manualBreakCount="9">
    <brk id="41" max="14" man="1"/>
    <brk id="63" max="14" man="1"/>
    <brk id="409" max="14" man="1"/>
    <brk id="459" max="14" man="1"/>
    <brk id="650" max="14" man="1"/>
    <brk id="693" max="14" man="1"/>
    <brk id="833" max="14" man="1"/>
    <brk id="1020" max="14" man="1"/>
    <brk id="1071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МКД</vt:lpstr>
      <vt:lpstr>МКД!Заголовки_для_печати</vt:lpstr>
      <vt:lpstr>МКД!Область_печати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йцукенгшщхъорпавыывапрлд,юб.3,,2</dc:title>
  <dc:creator>p.loskutov</dc:creator>
  <cp:lastModifiedBy>Осипова Дарья Анатольевна</cp:lastModifiedBy>
  <cp:lastPrinted>2017-12-14T22:44:12Z</cp:lastPrinted>
  <dcterms:created xsi:type="dcterms:W3CDTF">2015-05-22T00:32:59Z</dcterms:created>
  <dcterms:modified xsi:type="dcterms:W3CDTF">2018-02-26T06:22:35Z</dcterms:modified>
</cp:coreProperties>
</file>